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worksheets/sheet59.xml" ContentType="application/vnd.openxmlformats-officedocument.spreadsheetml.worksheet+xml"/>
  <Default Extension="vml" ContentType="application/vnd.openxmlformats-officedocument.vmlDrawing"/>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85" yWindow="390" windowWidth="9165" windowHeight="4170" tabRatio="932" activeTab="4"/>
  </bookViews>
  <sheets>
    <sheet name="Data Sheet" sheetId="1" r:id="rId1"/>
    <sheet name="Read Me" sheetId="2" r:id="rId2"/>
    <sheet name="Comments" sheetId="3" r:id="rId3"/>
    <sheet name="Gen Inst" sheetId="4" r:id="rId4"/>
    <sheet name="Table" sheetId="5" r:id="rId5"/>
    <sheet name="Sheet1" sheetId="6" r:id="rId6"/>
    <sheet name="1" sheetId="7" r:id="rId7"/>
    <sheet name="2" sheetId="8" r:id="rId8"/>
    <sheet name="003004" sheetId="9" r:id="rId9"/>
    <sheet name="007008" sheetId="10" r:id="rId10"/>
    <sheet name="9" sheetId="11" r:id="rId11"/>
    <sheet name="10" sheetId="12" r:id="rId12"/>
    <sheet name="11" sheetId="13" r:id="rId13"/>
    <sheet name="12" sheetId="14" r:id="rId14"/>
    <sheet name="13" sheetId="15" r:id="rId15"/>
    <sheet name="14" sheetId="16" r:id="rId16"/>
    <sheet name="15" sheetId="17" r:id="rId17"/>
    <sheet name="01617" sheetId="18" r:id="rId18"/>
    <sheet name="18" sheetId="19" r:id="rId19"/>
    <sheet name="19" sheetId="20" r:id="rId20"/>
    <sheet name="20" sheetId="21" r:id="rId21"/>
    <sheet name="21" sheetId="22" r:id="rId22"/>
    <sheet name="22" sheetId="23" r:id="rId23"/>
    <sheet name="23" sheetId="24" r:id="rId24"/>
    <sheet name="24" sheetId="25" r:id="rId25"/>
    <sheet name="24A" sheetId="26" r:id="rId26"/>
    <sheet name="24B" sheetId="27" r:id="rId27"/>
    <sheet name="24C" sheetId="28" r:id="rId28"/>
    <sheet name="25" sheetId="29" r:id="rId29"/>
    <sheet name="2627" sheetId="30" r:id="rId30"/>
    <sheet name="2829" sheetId="31" r:id="rId31"/>
    <sheet name="30" sheetId="32" r:id="rId32"/>
    <sheet name="31" sheetId="33" r:id="rId33"/>
    <sheet name="32" sheetId="34" r:id="rId34"/>
    <sheet name="33" sheetId="35" r:id="rId35"/>
    <sheet name="4041" sheetId="36" r:id="rId36"/>
    <sheet name="42" sheetId="37" r:id="rId37"/>
    <sheet name="43" sheetId="38" r:id="rId38"/>
    <sheet name="4445" sheetId="39" r:id="rId39"/>
    <sheet name="46" sheetId="40" r:id="rId40"/>
    <sheet name="47" sheetId="41" r:id="rId41"/>
    <sheet name="6062" sheetId="42" r:id="rId42"/>
    <sheet name="63" sheetId="43" r:id="rId43"/>
    <sheet name="64" sheetId="44" r:id="rId44"/>
    <sheet name="6566" sheetId="45" r:id="rId45"/>
    <sheet name="067" sheetId="46" r:id="rId46"/>
    <sheet name="068" sheetId="47" r:id="rId47"/>
    <sheet name="69" sheetId="48" r:id="rId48"/>
    <sheet name="7071" sheetId="49" r:id="rId49"/>
    <sheet name="7277" sheetId="50" r:id="rId50"/>
    <sheet name="7879" sheetId="51" r:id="rId51"/>
    <sheet name="80" sheetId="52" r:id="rId52"/>
    <sheet name="81" sheetId="53" r:id="rId53"/>
    <sheet name="82" sheetId="54" r:id="rId54"/>
    <sheet name="83" sheetId="55" r:id="rId55"/>
    <sheet name="84" sheetId="56" r:id="rId56"/>
    <sheet name="85" sheetId="57" r:id="rId57"/>
    <sheet name="86" sheetId="58" r:id="rId58"/>
    <sheet name="8788" sheetId="59" r:id="rId59"/>
    <sheet name="8990" sheetId="60" r:id="rId60"/>
    <sheet name="9192" sheetId="61" r:id="rId61"/>
    <sheet name="93" sheetId="62" r:id="rId62"/>
    <sheet name="94" sheetId="63" r:id="rId63"/>
    <sheet name="95" sheetId="64" r:id="rId64"/>
    <sheet name="Verify" sheetId="65" r:id="rId65"/>
    <sheet name="Index" sheetId="66" r:id="rId66"/>
    <sheet name="Book" sheetId="67" r:id="rId67"/>
  </sheets>
  <externalReferences>
    <externalReference r:id="rId68"/>
    <externalReference r:id="rId69"/>
  </externalReferences>
  <definedNames>
    <definedName name="_PG1" localSheetId="26">'[1]1'!#REF!</definedName>
    <definedName name="_PG1" localSheetId="27">'[1]1'!#REF!</definedName>
    <definedName name="_PG1">'1'!#REF!</definedName>
    <definedName name="_PG10">'10'!$A$1:$D$68</definedName>
    <definedName name="_PG11">'11'!$A$1:$H$61</definedName>
    <definedName name="_PG12">'12'!$A$1:$G$68</definedName>
    <definedName name="_PG13">'13'!$A$1:$G$68</definedName>
    <definedName name="_PG14">'14'!$A$1:$C$62</definedName>
    <definedName name="_PG15">'15'!$A$1:$K$51</definedName>
    <definedName name="_PG16">'01617'!$A$1:$K$62</definedName>
    <definedName name="_PG17">'01617'!$M$1:$S$62</definedName>
    <definedName name="_PG18">'18'!$A$1:$G$68</definedName>
    <definedName name="_PG19">'19'!$A$1:$H$47</definedName>
    <definedName name="_PG2">'2'!$A$1:$D$68</definedName>
    <definedName name="_PG20">'20'!$A$1:$C$64</definedName>
    <definedName name="_PG21">'21'!$A$1:$H$38</definedName>
    <definedName name="_PG22">'22'!$A$1:$H$35</definedName>
    <definedName name="_PG23">'23'!$A$1:$D$62</definedName>
    <definedName name="_PG24">'24'!$A$1:$G$63</definedName>
    <definedName name="_PG25">'25'!$A$1:$C$63</definedName>
    <definedName name="_PG26">'2627'!$A$1:$C$57</definedName>
    <definedName name="_PG27">'2627'!$D$1:$I$57</definedName>
    <definedName name="_PG28">'2829'!$A$1:$C$61</definedName>
    <definedName name="_PG29">'2829'!$D$1:$L$61</definedName>
    <definedName name="_PG30">'30'!$A$1:$C$60</definedName>
    <definedName name="_PG31">'31'!$A$1:$G$64</definedName>
    <definedName name="_PG32">'32'!$A$1:$E$58</definedName>
    <definedName name="_PG33">'33'!$A$1:$E$60</definedName>
    <definedName name="_PG40">'4041'!$A$1:$I$63</definedName>
    <definedName name="_PG41">'4041'!$J$1:$S$63</definedName>
    <definedName name="_PG42">'42'!$A$1:$E$64</definedName>
    <definedName name="_PG43">'43'!$A$1:$F$69</definedName>
    <definedName name="_PG44">'4445'!$A$1:$D$75</definedName>
    <definedName name="_PG45">'4445'!$F$1:$O$75</definedName>
    <definedName name="_PG46">'46'!$A$1:$D$44</definedName>
    <definedName name="_PG47">'47'!$A$1:$G$60</definedName>
    <definedName name="_PG60">'6062'!$A$1:$G$62</definedName>
    <definedName name="_PG61">'6062'!$A$63:$G$124</definedName>
    <definedName name="_PG62">'6062'!$A$125:$G$187</definedName>
    <definedName name="_PG63">'63'!$A$1:$C$67</definedName>
    <definedName name="_PG64">'64'!$A$1:$J$62</definedName>
    <definedName name="_PG65">'6566'!$A$1:$H$66</definedName>
    <definedName name="_PG66">'6566'!$J$1:$R$66</definedName>
    <definedName name="_PG67">'067'!$A$1:$I$67</definedName>
    <definedName name="_PG68">'068'!$A$1:$G$110</definedName>
    <definedName name="_PG69">'69'!$A$1:$E$64</definedName>
    <definedName name="_PG70">'7071'!$A$1:$G$66</definedName>
    <definedName name="_PG71">'7071'!$A$67:$G$138</definedName>
    <definedName name="_PG72">'7277'!$A$1:$E$61</definedName>
    <definedName name="_PG7277">'7277'!$A$1:$E$347</definedName>
    <definedName name="_PG73">'7277'!$A$62:$E$122</definedName>
    <definedName name="_PG74">'7277'!$A$123:$E$184</definedName>
    <definedName name="_PG75">'7277'!$A$185:$E$246</definedName>
    <definedName name="_PG76">'7277'!$A$247:$E$302</definedName>
    <definedName name="_PG77">'7277'!$A$303:$E$356</definedName>
    <definedName name="_PG78">'7879'!$A$1:$H$50</definedName>
    <definedName name="_PG79">'7879'!$A$51:$H$100</definedName>
    <definedName name="_PG80">'80'!$A$1:$C$43</definedName>
    <definedName name="_PG81">'81'!$A$1:$G$47</definedName>
    <definedName name="_PG82">'82'!$A$1:$G$44</definedName>
    <definedName name="_PG83">'83'!$A$1:$I$61</definedName>
    <definedName name="_PG84">'84'!$A$1:$H$64</definedName>
    <definedName name="_PG85">'85'!$A$1:$F$66</definedName>
    <definedName name="_PG86">'86'!$A$1:$J$45</definedName>
    <definedName name="_PG87">'8788'!$A$1:$I$65</definedName>
    <definedName name="_PG88">'8788'!$A$66:$I$130</definedName>
    <definedName name="_PG89">'8990'!$A$1:$F$45</definedName>
    <definedName name="_PG9">'9'!$A$1:$I$47</definedName>
    <definedName name="_PG90">'8990'!$H$1:$I$45</definedName>
    <definedName name="_PG91">'9192'!$A$1:$I$48</definedName>
    <definedName name="_PG92">'9192'!$A$49:$I$96</definedName>
    <definedName name="_PG93">'93'!$A$1:$J$49</definedName>
    <definedName name="_PG94">'94'!$A$1:$D$59</definedName>
    <definedName name="BOOK">Book!$A$1:$C$229</definedName>
    <definedName name="GENINSTR">'Gen Inst'!$A$1:$D$57</definedName>
    <definedName name="INDEXPM">Index!$A$186:$A$194</definedName>
    <definedName name="PBPG68">'068'!$B$116:$B$124</definedName>
    <definedName name="PG1A">'1'!$B$1:$M$53</definedName>
    <definedName name="PG1B">'1'!$B$54:$M$113</definedName>
    <definedName name="PG1C">'1'!$B$170:$M$221</definedName>
    <definedName name="PG1D">'1'!$B$274:$M$324</definedName>
    <definedName name="PG24A" localSheetId="26">'24B'!$A$3:$G$66</definedName>
    <definedName name="PG24A" localSheetId="27">'24C'!$A$3:$G$66</definedName>
    <definedName name="PG24A">'24A'!$A$3:$G$66</definedName>
    <definedName name="PG25A">'25'!$A$64:$C$130</definedName>
    <definedName name="PG26A">'2627'!$A$61:$C$116</definedName>
    <definedName name="PG28A">'2829'!$A$65:$C$131</definedName>
    <definedName name="PG3_4">'003004'!$A$1:$F$127</definedName>
    <definedName name="PG47A">'47'!$A$66:$G$125</definedName>
    <definedName name="PG7_8">'007008'!$A$1:$C$132</definedName>
    <definedName name="PG85A">'85'!$A$72:$F$137</definedName>
    <definedName name="PMPG1_1F">Sheet1!$B$55:$B$67</definedName>
    <definedName name="PMPG10" localSheetId="26">'[1]10'!#REF!</definedName>
    <definedName name="PMPG10" localSheetId="27">'[1]10'!#REF!</definedName>
    <definedName name="PMPG10">'10'!#REF!</definedName>
    <definedName name="PMPG11">'11'!$C$69:$C$77</definedName>
    <definedName name="PMPG12">'12'!$B$75:$B$83</definedName>
    <definedName name="PMPG13">'13'!$C$76:$C$84</definedName>
    <definedName name="PMPG14">'14'!$B$67:$B$75</definedName>
    <definedName name="PMPG15">'15'!$B$58:$B$66</definedName>
    <definedName name="PMPG16_17">'01617'!$B$68:$B$78</definedName>
    <definedName name="PMPG18">'18'!$B$74:$B$82</definedName>
    <definedName name="PMPG19">'19'!$B$54:$B$62</definedName>
    <definedName name="PMPG2">'2'!$B$74:$B$82</definedName>
    <definedName name="PMPG20">'20'!$B$70:$B$78</definedName>
    <definedName name="PMPG21">'21'!$C$45:$C$53</definedName>
    <definedName name="PMPG22">'22'!$C$41:$C$49</definedName>
    <definedName name="PMPG23">'23'!$B$69:$B$77</definedName>
    <definedName name="PMPG24" localSheetId="26">'24B'!#REF!</definedName>
    <definedName name="PMPG24" localSheetId="27">'24C'!#REF!</definedName>
    <definedName name="PMPG24">'24A'!#REF!</definedName>
    <definedName name="PMPG24A" localSheetId="26">'24B'!$C$72:$C$80</definedName>
    <definedName name="PMPG24A" localSheetId="27">'24C'!$C$72:$C$80</definedName>
    <definedName name="PMPG24A">'24A'!$C$72:$C$80</definedName>
    <definedName name="PMPG25">'25'!$B$137:$B$147</definedName>
    <definedName name="PMPG26" localSheetId="26">'[1]2627'!#REF!</definedName>
    <definedName name="PMPG26" localSheetId="27">'[1]2627'!#REF!</definedName>
    <definedName name="PMPG26">'2627'!#REF!</definedName>
    <definedName name="PMPG26A">'2627'!$B$119:$B$127</definedName>
    <definedName name="PMPG27" localSheetId="26">'[1]2627'!#REF!</definedName>
    <definedName name="PMPG27" localSheetId="27">'[1]2627'!#REF!</definedName>
    <definedName name="PMPG27">'2627'!#REF!</definedName>
    <definedName name="PMPG28" localSheetId="26">'[1]2829'!#REF!</definedName>
    <definedName name="PMPG28" localSheetId="27">'[1]2829'!#REF!</definedName>
    <definedName name="PMPG28">'2829'!#REF!</definedName>
    <definedName name="PMPG28A">'2829'!$B$135:$B$143</definedName>
    <definedName name="PMPG29" localSheetId="26">'[1]2829'!#REF!</definedName>
    <definedName name="PMPG29" localSheetId="27">'[1]2829'!#REF!</definedName>
    <definedName name="PMPG29">'2829'!#REF!</definedName>
    <definedName name="PMPG3_4">'003004'!$B$134:$B$142</definedName>
    <definedName name="PMPG30">'30'!$B$65:$B$73</definedName>
    <definedName name="PMPG31">'31'!$C$65:$C$67</definedName>
    <definedName name="PMPG32">'32'!$C$63:$C$71</definedName>
    <definedName name="PMPG33">'33'!$C$67:$C$75</definedName>
    <definedName name="PMPG40">'4041'!$C$68:$C$78</definedName>
    <definedName name="PMPG41">'4041'!$J$68:$J$78</definedName>
    <definedName name="PMPG42">'42'!$B$69:$B$77</definedName>
    <definedName name="PMPG43" localSheetId="26">'[1]43'!#REF!</definedName>
    <definedName name="PMPG43" localSheetId="27">'[1]43'!#REF!</definedName>
    <definedName name="PMPG43">'43'!#REF!</definedName>
    <definedName name="PMPG44">'4445'!$B$81:$B$89</definedName>
    <definedName name="PMPG45">'4445'!$F$80:$F$88</definedName>
    <definedName name="PMPG46">'46'!$B$49:$B$57</definedName>
    <definedName name="PMPG47" localSheetId="26">'[1]47'!#REF!</definedName>
    <definedName name="PMPG47" localSheetId="27">'[1]47'!#REF!</definedName>
    <definedName name="PMPG47">'47'!#REF!</definedName>
    <definedName name="PMPG47A">'47'!$C$129:$C$137</definedName>
    <definedName name="PMPG60_62">'6062'!$C$194:$C$218</definedName>
    <definedName name="PMPG63">'63'!$B$71:$B$79</definedName>
    <definedName name="PMPG64">'64'!$B$69:$B$77</definedName>
    <definedName name="PMPG65_66">'6566'!$B$72:$B$82</definedName>
    <definedName name="PMPG67">'067'!$B$74:$B$82</definedName>
    <definedName name="PMPG68">'068'!$B$116:$B$124</definedName>
    <definedName name="PMPG69">'69'!$B$71:$B$79</definedName>
    <definedName name="PMPG7_8">'007008'!$B$140:$B$148</definedName>
    <definedName name="PMPG70_71" localSheetId="26">'[1]7071'!#REF!</definedName>
    <definedName name="PMPG70_71" localSheetId="27">'[1]7071'!#REF!</definedName>
    <definedName name="PMPG70_71">'7071'!#REF!</definedName>
    <definedName name="PMPG72_77">'7277'!$C$354:$C$362</definedName>
    <definedName name="PMPG78_79">'7879'!$B$105:$B$121</definedName>
    <definedName name="PMPG80">'80'!$A$51:$A$59</definedName>
    <definedName name="PMPG81">'81'!$B$53:$B$61</definedName>
    <definedName name="PMPG82">'82'!$B$50:$B$58</definedName>
    <definedName name="PMPG83">'83'!$C$70:$C$78</definedName>
    <definedName name="PMPG84">'84'!$C$74:$C$82</definedName>
    <definedName name="PMPG85" localSheetId="26">'[1]85'!#REF!</definedName>
    <definedName name="PMPG85" localSheetId="27">'[1]85'!#REF!</definedName>
    <definedName name="PMPG85">'85'!#REF!</definedName>
    <definedName name="PMPG85A">'85'!$B$140:$B$148</definedName>
    <definedName name="PMPG86" localSheetId="26">'[1]86'!#REF!</definedName>
    <definedName name="PMPG86" localSheetId="27">'[1]86'!#REF!</definedName>
    <definedName name="PMPG86">'86'!#REF!</definedName>
    <definedName name="PMPG87_88">'8788'!$B$136:$B$146</definedName>
    <definedName name="PMPG89_90">'8990'!$C$50:$C$60</definedName>
    <definedName name="PMPG9">'9'!$B$54:$B$59</definedName>
    <definedName name="PMPG91_92" localSheetId="26">'[1]9192'!#REF!</definedName>
    <definedName name="PMPG91_92" localSheetId="27">'[1]9192'!#REF!</definedName>
    <definedName name="PMPG91_92">'9192'!#REF!</definedName>
    <definedName name="PMPG93">'93'!$C$54:$C$62</definedName>
    <definedName name="PMREADME">'Read Me'!$A$51:$A$58</definedName>
    <definedName name="PMTABLE">Table!$B$68:$B$75</definedName>
    <definedName name="_xlnm.Print_Area" localSheetId="45">'067'!$A$1:$I$67</definedName>
    <definedName name="_xlnm.Print_Area" localSheetId="11">'10'!$A$1:$D$68</definedName>
    <definedName name="_xlnm.Print_Area" localSheetId="15">'14'!$A$1:$C$62</definedName>
    <definedName name="_xlnm.Print_Area" localSheetId="7">'2'!$A$1:$D$68</definedName>
    <definedName name="_xlnm.Print_Area" localSheetId="20">'20'!$A$1:$C$64</definedName>
    <definedName name="_xlnm.Print_Area" localSheetId="29">'2627'!$A$1:$J$57</definedName>
    <definedName name="_xlnm.Print_Area" localSheetId="30">'2829'!$A$1:$L$61</definedName>
    <definedName name="_xlnm.Print_Area" localSheetId="37">'43'!$A$1:$F$69</definedName>
    <definedName name="_xlnm.Print_Area" localSheetId="39">'46'!$A$1:$E$44</definedName>
    <definedName name="_xlnm.Print_Area" localSheetId="40">'47'!$A$1:$G$60</definedName>
    <definedName name="_xlnm.Print_Area" localSheetId="41">'6062'!$A$1:$G$187</definedName>
    <definedName name="_xlnm.Print_Area" localSheetId="42">'63'!$A$1:$C$67</definedName>
    <definedName name="_xlnm.Print_Area" localSheetId="48">'7071'!$A$1:$G$138</definedName>
    <definedName name="_xlnm.Print_Area" localSheetId="55">'84'!$A$1:$H$64</definedName>
    <definedName name="_xlnm.Print_Area" localSheetId="56">'85'!$A$1:$F$66</definedName>
    <definedName name="_xlnm.Print_Area" localSheetId="63">'95'!$A$1:$U$55</definedName>
    <definedName name="_xlnm.Print_Area" localSheetId="66">Book!$A$1:$D$229</definedName>
    <definedName name="_xlnm.Print_Area" localSheetId="5">Sheet1!$A$1:$B$48</definedName>
    <definedName name="_xlnm.Print_Area" localSheetId="64">Verify!$A$1:$C$64</definedName>
    <definedName name="PRINTALL">'Data Sheet'!$A$72:$A$136</definedName>
    <definedName name="README">'Read Me'!$A$1:$H$45</definedName>
    <definedName name="TABLE">Table!$A$1:$F$59</definedName>
    <definedName name="VERIFY">Verify!$A$1:$C$65</definedName>
    <definedName name="VERIFYPM">Verify!$B$72:$B$80</definedName>
    <definedName name="Z_10BEBEA5_666D_4E42_8C33_BE2CECB0CEEE_.wvu.PrintArea" localSheetId="41" hidden="1">'6062'!$A$1:$G$187</definedName>
    <definedName name="Z_10BEBEA5_666D_4E42_8C33_BE2CECB0CEEE_.wvu.PrintArea" localSheetId="56" hidden="1">'85'!$A$1:$F$137</definedName>
    <definedName name="Z_22D28A66_17F3_4A9A_B88B_6F61E2AD90F2_.wvu.Cols" localSheetId="29" hidden="1">'2627'!$E:$E</definedName>
    <definedName name="Z_22D28A66_17F3_4A9A_B88B_6F61E2AD90F2_.wvu.PrintArea" localSheetId="8" hidden="1">'003004'!$A$1:$F$127</definedName>
    <definedName name="Z_22D28A66_17F3_4A9A_B88B_6F61E2AD90F2_.wvu.PrintArea" localSheetId="17" hidden="1">'01617'!$A$1:$S$62</definedName>
    <definedName name="Z_22D28A66_17F3_4A9A_B88B_6F61E2AD90F2_.wvu.PrintArea" localSheetId="45" hidden="1">'067'!$A$1:$I$67</definedName>
    <definedName name="Z_22D28A66_17F3_4A9A_B88B_6F61E2AD90F2_.wvu.PrintArea" localSheetId="6" hidden="1">'1'!$A$1:$N$324</definedName>
    <definedName name="Z_22D28A66_17F3_4A9A_B88B_6F61E2AD90F2_.wvu.PrintArea" localSheetId="12" hidden="1">'11'!$A$1:$H$61</definedName>
    <definedName name="Z_22D28A66_17F3_4A9A_B88B_6F61E2AD90F2_.wvu.PrintArea" localSheetId="15" hidden="1">'14'!$A$1:$C$62</definedName>
    <definedName name="Z_22D28A66_17F3_4A9A_B88B_6F61E2AD90F2_.wvu.PrintArea" localSheetId="7" hidden="1">'2'!$A$1:$D$68</definedName>
    <definedName name="Z_22D28A66_17F3_4A9A_B88B_6F61E2AD90F2_.wvu.PrintArea" localSheetId="24" hidden="1">'24'!$A$1:$G$64</definedName>
    <definedName name="Z_22D28A66_17F3_4A9A_B88B_6F61E2AD90F2_.wvu.PrintArea" localSheetId="29" hidden="1">'2627'!$A$1:$I$57</definedName>
    <definedName name="Z_22D28A66_17F3_4A9A_B88B_6F61E2AD90F2_.wvu.PrintArea" localSheetId="30" hidden="1">'2829'!$A$1:$L$61</definedName>
    <definedName name="Z_22D28A66_17F3_4A9A_B88B_6F61E2AD90F2_.wvu.PrintArea" localSheetId="34" hidden="1">'33'!$A$1:$E$60</definedName>
    <definedName name="Z_22D28A66_17F3_4A9A_B88B_6F61E2AD90F2_.wvu.PrintArea" localSheetId="35" hidden="1">'4041'!$A$1:$S$63</definedName>
    <definedName name="Z_22D28A66_17F3_4A9A_B88B_6F61E2AD90F2_.wvu.PrintArea" localSheetId="37" hidden="1">'43'!$A$1:$F$69</definedName>
    <definedName name="Z_22D28A66_17F3_4A9A_B88B_6F61E2AD90F2_.wvu.PrintArea" localSheetId="39" hidden="1">'46'!$A$1:$D$44</definedName>
    <definedName name="Z_22D28A66_17F3_4A9A_B88B_6F61E2AD90F2_.wvu.PrintArea" localSheetId="40" hidden="1">'47'!$A$1:$G$126</definedName>
    <definedName name="Z_22D28A66_17F3_4A9A_B88B_6F61E2AD90F2_.wvu.PrintArea" localSheetId="41" hidden="1">'6062'!$A$1:$G$187</definedName>
    <definedName name="Z_22D28A66_17F3_4A9A_B88B_6F61E2AD90F2_.wvu.PrintArea" localSheetId="42" hidden="1">'63'!$A$1:$C$67</definedName>
    <definedName name="Z_22D28A66_17F3_4A9A_B88B_6F61E2AD90F2_.wvu.PrintArea" localSheetId="43" hidden="1">'64'!$A$1:$J$62</definedName>
    <definedName name="Z_22D28A66_17F3_4A9A_B88B_6F61E2AD90F2_.wvu.PrintArea" localSheetId="48" hidden="1">'7071'!$A$1:$G$138</definedName>
    <definedName name="Z_22D28A66_17F3_4A9A_B88B_6F61E2AD90F2_.wvu.PrintArea" localSheetId="49" hidden="1">'7277'!$A$1:$E$347</definedName>
    <definedName name="Z_22D28A66_17F3_4A9A_B88B_6F61E2AD90F2_.wvu.PrintArea" localSheetId="54" hidden="1">'83'!$A$1:$I$61</definedName>
    <definedName name="Z_22D28A66_17F3_4A9A_B88B_6F61E2AD90F2_.wvu.PrintArea" localSheetId="56" hidden="1">'85'!$A$1:$F$66</definedName>
    <definedName name="Z_22D28A66_17F3_4A9A_B88B_6F61E2AD90F2_.wvu.PrintArea" localSheetId="57" hidden="1">'86'!$A$1:$K$45</definedName>
    <definedName name="Z_22D28A66_17F3_4A9A_B88B_6F61E2AD90F2_.wvu.PrintArea" localSheetId="60" hidden="1">'9192'!$A$1:$I$96</definedName>
    <definedName name="Z_22D28A66_17F3_4A9A_B88B_6F61E2AD90F2_.wvu.PrintArea" localSheetId="2" hidden="1">Comments!$A$1:$E$88</definedName>
    <definedName name="Z_22D28A66_17F3_4A9A_B88B_6F61E2AD90F2_.wvu.PrintArea" localSheetId="3" hidden="1">'Gen Inst'!$A$1:$D$59</definedName>
    <definedName name="Z_22D28A66_17F3_4A9A_B88B_6F61E2AD90F2_.wvu.PrintArea" localSheetId="1" hidden="1">'Read Me'!$A$1:$H$45</definedName>
    <definedName name="Z_22D28A66_17F3_4A9A_B88B_6F61E2AD90F2_.wvu.PrintArea" localSheetId="5" hidden="1">Sheet1!$A$1:$B$48</definedName>
    <definedName name="Z_22D28A66_17F3_4A9A_B88B_6F61E2AD90F2_.wvu.PrintArea" localSheetId="4" hidden="1">Table!$A$1:$F$60</definedName>
    <definedName name="Z_22D28A66_17F3_4A9A_B88B_6F61E2AD90F2_.wvu.PrintArea" localSheetId="64" hidden="1">Verify!$A$1:$D$65</definedName>
    <definedName name="Z_22D28A66_17F3_4A9A_B88B_6F61E2AD90F2_.wvu.Rows" localSheetId="6" hidden="1">'1'!$101:$101,'1'!$106:$106</definedName>
    <definedName name="Z_24B34512_AD5F_4011_887B_567D11190E35_.wvu.PrintArea" localSheetId="41" hidden="1">'6062'!$A$1:$G$187</definedName>
    <definedName name="Z_24B34512_AD5F_4011_887B_567D11190E35_.wvu.PrintArea" localSheetId="56" hidden="1">'85'!$A$1:$F$137</definedName>
    <definedName name="Z_38FEF62C_E434_43FF_91B6_A4BAF1D28941_.wvu.Cols" localSheetId="29" hidden="1">'2627'!$E:$E</definedName>
    <definedName name="Z_38FEF62C_E434_43FF_91B6_A4BAF1D28941_.wvu.PrintArea" localSheetId="8" hidden="1">'003004'!$A$1:$F$127</definedName>
    <definedName name="Z_38FEF62C_E434_43FF_91B6_A4BAF1D28941_.wvu.PrintArea" localSheetId="17" hidden="1">'01617'!$A$1:$S$62</definedName>
    <definedName name="Z_38FEF62C_E434_43FF_91B6_A4BAF1D28941_.wvu.PrintArea" localSheetId="45" hidden="1">'067'!$A$1:$I$67</definedName>
    <definedName name="Z_38FEF62C_E434_43FF_91B6_A4BAF1D28941_.wvu.PrintArea" localSheetId="6" hidden="1">'1'!$A$1:$N$324</definedName>
    <definedName name="Z_38FEF62C_E434_43FF_91B6_A4BAF1D28941_.wvu.PrintArea" localSheetId="12" hidden="1">'11'!$A$1:$H$61</definedName>
    <definedName name="Z_38FEF62C_E434_43FF_91B6_A4BAF1D28941_.wvu.PrintArea" localSheetId="15" hidden="1">'14'!$A$1:$C$62</definedName>
    <definedName name="Z_38FEF62C_E434_43FF_91B6_A4BAF1D28941_.wvu.PrintArea" localSheetId="7" hidden="1">'2'!$A$1:$D$68</definedName>
    <definedName name="Z_38FEF62C_E434_43FF_91B6_A4BAF1D28941_.wvu.PrintArea" localSheetId="24" hidden="1">'24'!$A$1:$G$64</definedName>
    <definedName name="Z_38FEF62C_E434_43FF_91B6_A4BAF1D28941_.wvu.PrintArea" localSheetId="29" hidden="1">'2627'!$A$1:$I$57</definedName>
    <definedName name="Z_38FEF62C_E434_43FF_91B6_A4BAF1D28941_.wvu.PrintArea" localSheetId="30" hidden="1">'2829'!$A$1:$L$61</definedName>
    <definedName name="Z_38FEF62C_E434_43FF_91B6_A4BAF1D28941_.wvu.PrintArea" localSheetId="34" hidden="1">'33'!$A$1:$E$60</definedName>
    <definedName name="Z_38FEF62C_E434_43FF_91B6_A4BAF1D28941_.wvu.PrintArea" localSheetId="35" hidden="1">'4041'!$A$1:$S$63</definedName>
    <definedName name="Z_38FEF62C_E434_43FF_91B6_A4BAF1D28941_.wvu.PrintArea" localSheetId="37" hidden="1">'43'!$A$1:$F$69</definedName>
    <definedName name="Z_38FEF62C_E434_43FF_91B6_A4BAF1D28941_.wvu.PrintArea" localSheetId="39" hidden="1">'46'!$A$1:$D$44</definedName>
    <definedName name="Z_38FEF62C_E434_43FF_91B6_A4BAF1D28941_.wvu.PrintArea" localSheetId="40" hidden="1">'47'!$A$1:$G$126</definedName>
    <definedName name="Z_38FEF62C_E434_43FF_91B6_A4BAF1D28941_.wvu.PrintArea" localSheetId="41" hidden="1">'6062'!$A$1:$G$187</definedName>
    <definedName name="Z_38FEF62C_E434_43FF_91B6_A4BAF1D28941_.wvu.PrintArea" localSheetId="42" hidden="1">'63'!$A$1:$C$67</definedName>
    <definedName name="Z_38FEF62C_E434_43FF_91B6_A4BAF1D28941_.wvu.PrintArea" localSheetId="43" hidden="1">'64'!$A$1:$J$62</definedName>
    <definedName name="Z_38FEF62C_E434_43FF_91B6_A4BAF1D28941_.wvu.PrintArea" localSheetId="48" hidden="1">'7071'!$A$1:$G$138</definedName>
    <definedName name="Z_38FEF62C_E434_43FF_91B6_A4BAF1D28941_.wvu.PrintArea" localSheetId="49" hidden="1">'7277'!$A$1:$E$347</definedName>
    <definedName name="Z_38FEF62C_E434_43FF_91B6_A4BAF1D28941_.wvu.PrintArea" localSheetId="54" hidden="1">'83'!$A$1:$I$61</definedName>
    <definedName name="Z_38FEF62C_E434_43FF_91B6_A4BAF1D28941_.wvu.PrintArea" localSheetId="56" hidden="1">'85'!$A$1:$F$66</definedName>
    <definedName name="Z_38FEF62C_E434_43FF_91B6_A4BAF1D28941_.wvu.PrintArea" localSheetId="57" hidden="1">'86'!$A$1:$K$45</definedName>
    <definedName name="Z_38FEF62C_E434_43FF_91B6_A4BAF1D28941_.wvu.PrintArea" localSheetId="60" hidden="1">'9192'!$A$1:$I$96</definedName>
    <definedName name="Z_38FEF62C_E434_43FF_91B6_A4BAF1D28941_.wvu.PrintArea" localSheetId="2" hidden="1">Comments!$A$1:$E$88</definedName>
    <definedName name="Z_38FEF62C_E434_43FF_91B6_A4BAF1D28941_.wvu.PrintArea" localSheetId="3" hidden="1">'Gen Inst'!$A$1:$D$59</definedName>
    <definedName name="Z_38FEF62C_E434_43FF_91B6_A4BAF1D28941_.wvu.PrintArea" localSheetId="1" hidden="1">'Read Me'!$A$1:$H$45</definedName>
    <definedName name="Z_38FEF62C_E434_43FF_91B6_A4BAF1D28941_.wvu.PrintArea" localSheetId="5" hidden="1">Sheet1!$A$1:$B$48</definedName>
    <definedName name="Z_38FEF62C_E434_43FF_91B6_A4BAF1D28941_.wvu.PrintArea" localSheetId="4" hidden="1">Table!$A$1:$F$60</definedName>
    <definedName name="Z_38FEF62C_E434_43FF_91B6_A4BAF1D28941_.wvu.PrintArea" localSheetId="64" hidden="1">Verify!$A$1:$D$65</definedName>
    <definedName name="Z_3A57D69F_D25D_44C3_9DE0_88B774091642_.wvu.Cols" localSheetId="29" hidden="1">'2627'!$E:$E</definedName>
    <definedName name="Z_3A57D69F_D25D_44C3_9DE0_88B774091642_.wvu.PrintArea" localSheetId="8" hidden="1">'003004'!$A$1:$F$127</definedName>
    <definedName name="Z_3A57D69F_D25D_44C3_9DE0_88B774091642_.wvu.PrintArea" localSheetId="17" hidden="1">'01617'!$A$1:$S$62</definedName>
    <definedName name="Z_3A57D69F_D25D_44C3_9DE0_88B774091642_.wvu.PrintArea" localSheetId="45" hidden="1">'067'!$A$1:$I$67</definedName>
    <definedName name="Z_3A57D69F_D25D_44C3_9DE0_88B774091642_.wvu.PrintArea" localSheetId="6" hidden="1">'1'!$A$1:$N$324</definedName>
    <definedName name="Z_3A57D69F_D25D_44C3_9DE0_88B774091642_.wvu.PrintArea" localSheetId="12" hidden="1">'11'!$A$1:$H$61</definedName>
    <definedName name="Z_3A57D69F_D25D_44C3_9DE0_88B774091642_.wvu.PrintArea" localSheetId="15" hidden="1">'14'!$A$1:$C$62</definedName>
    <definedName name="Z_3A57D69F_D25D_44C3_9DE0_88B774091642_.wvu.PrintArea" localSheetId="7" hidden="1">'2'!$A$1:$D$68</definedName>
    <definedName name="Z_3A57D69F_D25D_44C3_9DE0_88B774091642_.wvu.PrintArea" localSheetId="24" hidden="1">'24'!$A$1:$G$64</definedName>
    <definedName name="Z_3A57D69F_D25D_44C3_9DE0_88B774091642_.wvu.PrintArea" localSheetId="29" hidden="1">'2627'!$A$1:$I$57</definedName>
    <definedName name="Z_3A57D69F_D25D_44C3_9DE0_88B774091642_.wvu.PrintArea" localSheetId="30" hidden="1">'2829'!$A$1:$L$61</definedName>
    <definedName name="Z_3A57D69F_D25D_44C3_9DE0_88B774091642_.wvu.PrintArea" localSheetId="35" hidden="1">'4041'!$A$1:$S$63</definedName>
    <definedName name="Z_3A57D69F_D25D_44C3_9DE0_88B774091642_.wvu.PrintArea" localSheetId="37" hidden="1">'43'!$A$1:$F$69</definedName>
    <definedName name="Z_3A57D69F_D25D_44C3_9DE0_88B774091642_.wvu.PrintArea" localSheetId="39" hidden="1">'46'!$A$1:$D$44</definedName>
    <definedName name="Z_3A57D69F_D25D_44C3_9DE0_88B774091642_.wvu.PrintArea" localSheetId="40" hidden="1">'47'!$A$1:$G$126</definedName>
    <definedName name="Z_3A57D69F_D25D_44C3_9DE0_88B774091642_.wvu.PrintArea" localSheetId="41" hidden="1">'6062'!$A$1:$G$187</definedName>
    <definedName name="Z_3A57D69F_D25D_44C3_9DE0_88B774091642_.wvu.PrintArea" localSheetId="42" hidden="1">'63'!$A$1:$C$67</definedName>
    <definedName name="Z_3A57D69F_D25D_44C3_9DE0_88B774091642_.wvu.PrintArea" localSheetId="43" hidden="1">'64'!$A$1:$J$62</definedName>
    <definedName name="Z_3A57D69F_D25D_44C3_9DE0_88B774091642_.wvu.PrintArea" localSheetId="48" hidden="1">'7071'!$A$1:$G$138</definedName>
    <definedName name="Z_3A57D69F_D25D_44C3_9DE0_88B774091642_.wvu.PrintArea" localSheetId="49" hidden="1">'7277'!$A$1:$E$347</definedName>
    <definedName name="Z_3A57D69F_D25D_44C3_9DE0_88B774091642_.wvu.PrintArea" localSheetId="54" hidden="1">'83'!$A$1:$I$61</definedName>
    <definedName name="Z_3A57D69F_D25D_44C3_9DE0_88B774091642_.wvu.PrintArea" localSheetId="56" hidden="1">'85'!$A$1:$F$66</definedName>
    <definedName name="Z_3A57D69F_D25D_44C3_9DE0_88B774091642_.wvu.PrintArea" localSheetId="57" hidden="1">'86'!$A$1:$K$45</definedName>
    <definedName name="Z_3A57D69F_D25D_44C3_9DE0_88B774091642_.wvu.PrintArea" localSheetId="60" hidden="1">'9192'!$A$1:$I$96</definedName>
    <definedName name="Z_3A57D69F_D25D_44C3_9DE0_88B774091642_.wvu.PrintArea" localSheetId="2" hidden="1">Comments!$A$1:$E$88</definedName>
    <definedName name="Z_3A57D69F_D25D_44C3_9DE0_88B774091642_.wvu.PrintArea" localSheetId="3" hidden="1">'Gen Inst'!$A$1:$D$59</definedName>
    <definedName name="Z_3A57D69F_D25D_44C3_9DE0_88B774091642_.wvu.PrintArea" localSheetId="1" hidden="1">'Read Me'!$A$1:$H$45</definedName>
    <definedName name="Z_3A57D69F_D25D_44C3_9DE0_88B774091642_.wvu.PrintArea" localSheetId="5" hidden="1">Sheet1!$A$1:$B$48</definedName>
    <definedName name="Z_3A57D69F_D25D_44C3_9DE0_88B774091642_.wvu.PrintArea" localSheetId="4" hidden="1">Table!$A$1:$F$60</definedName>
    <definedName name="Z_3A57D69F_D25D_44C3_9DE0_88B774091642_.wvu.PrintArea" localSheetId="64" hidden="1">Verify!$A$1:$D$65</definedName>
    <definedName name="Z_3B00EE9E_100B_4E0B_97A5_9938B41F46C6_.wvu.Cols" localSheetId="29" hidden="1">'2627'!$E:$E</definedName>
    <definedName name="Z_3B00EE9E_100B_4E0B_97A5_9938B41F46C6_.wvu.PrintArea" localSheetId="8" hidden="1">'003004'!$A$1:$F$127</definedName>
    <definedName name="Z_3B00EE9E_100B_4E0B_97A5_9938B41F46C6_.wvu.PrintArea" localSheetId="17" hidden="1">'01617'!$A$1:$S$62</definedName>
    <definedName name="Z_3B00EE9E_100B_4E0B_97A5_9938B41F46C6_.wvu.PrintArea" localSheetId="45" hidden="1">'067'!$A$1:$I$67</definedName>
    <definedName name="Z_3B00EE9E_100B_4E0B_97A5_9938B41F46C6_.wvu.PrintArea" localSheetId="6" hidden="1">'1'!$A$1:$N$324</definedName>
    <definedName name="Z_3B00EE9E_100B_4E0B_97A5_9938B41F46C6_.wvu.PrintArea" localSheetId="12" hidden="1">'11'!$A$1:$H$61</definedName>
    <definedName name="Z_3B00EE9E_100B_4E0B_97A5_9938B41F46C6_.wvu.PrintArea" localSheetId="15" hidden="1">'14'!$A$1:$C$62</definedName>
    <definedName name="Z_3B00EE9E_100B_4E0B_97A5_9938B41F46C6_.wvu.PrintArea" localSheetId="7" hidden="1">'2'!$A$1:$D$68</definedName>
    <definedName name="Z_3B00EE9E_100B_4E0B_97A5_9938B41F46C6_.wvu.PrintArea" localSheetId="24" hidden="1">'24'!$A$1:$G$64</definedName>
    <definedName name="Z_3B00EE9E_100B_4E0B_97A5_9938B41F46C6_.wvu.PrintArea" localSheetId="29" hidden="1">'2627'!$A$1:$I$57</definedName>
    <definedName name="Z_3B00EE9E_100B_4E0B_97A5_9938B41F46C6_.wvu.PrintArea" localSheetId="30" hidden="1">'2829'!$A$1:$L$61</definedName>
    <definedName name="Z_3B00EE9E_100B_4E0B_97A5_9938B41F46C6_.wvu.PrintArea" localSheetId="35" hidden="1">'4041'!$A$1:$S$63</definedName>
    <definedName name="Z_3B00EE9E_100B_4E0B_97A5_9938B41F46C6_.wvu.PrintArea" localSheetId="37" hidden="1">'43'!$A$1:$F$69</definedName>
    <definedName name="Z_3B00EE9E_100B_4E0B_97A5_9938B41F46C6_.wvu.PrintArea" localSheetId="39" hidden="1">'46'!$A$1:$D$44</definedName>
    <definedName name="Z_3B00EE9E_100B_4E0B_97A5_9938B41F46C6_.wvu.PrintArea" localSheetId="40" hidden="1">'47'!$A$1:$G$126</definedName>
    <definedName name="Z_3B00EE9E_100B_4E0B_97A5_9938B41F46C6_.wvu.PrintArea" localSheetId="41" hidden="1">'6062'!$A$1:$G$187</definedName>
    <definedName name="Z_3B00EE9E_100B_4E0B_97A5_9938B41F46C6_.wvu.PrintArea" localSheetId="42" hidden="1">'63'!$A$1:$C$67</definedName>
    <definedName name="Z_3B00EE9E_100B_4E0B_97A5_9938B41F46C6_.wvu.PrintArea" localSheetId="43" hidden="1">'64'!$A$1:$J$62</definedName>
    <definedName name="Z_3B00EE9E_100B_4E0B_97A5_9938B41F46C6_.wvu.PrintArea" localSheetId="48" hidden="1">'7071'!$A$1:$G$138</definedName>
    <definedName name="Z_3B00EE9E_100B_4E0B_97A5_9938B41F46C6_.wvu.PrintArea" localSheetId="49" hidden="1">'7277'!$A$1:$E$347</definedName>
    <definedName name="Z_3B00EE9E_100B_4E0B_97A5_9938B41F46C6_.wvu.PrintArea" localSheetId="54" hidden="1">'83'!$A$1:$I$61</definedName>
    <definedName name="Z_3B00EE9E_100B_4E0B_97A5_9938B41F46C6_.wvu.PrintArea" localSheetId="56" hidden="1">'85'!$A$1:$F$66</definedName>
    <definedName name="Z_3B00EE9E_100B_4E0B_97A5_9938B41F46C6_.wvu.PrintArea" localSheetId="57" hidden="1">'86'!$A$1:$K$45</definedName>
    <definedName name="Z_3B00EE9E_100B_4E0B_97A5_9938B41F46C6_.wvu.PrintArea" localSheetId="60" hidden="1">'9192'!$A$1:$I$96</definedName>
    <definedName name="Z_3B00EE9E_100B_4E0B_97A5_9938B41F46C6_.wvu.PrintArea" localSheetId="2" hidden="1">Comments!$A$1:$E$88</definedName>
    <definedName name="Z_3B00EE9E_100B_4E0B_97A5_9938B41F46C6_.wvu.PrintArea" localSheetId="3" hidden="1">'Gen Inst'!$A$1:$D$59</definedName>
    <definedName name="Z_3B00EE9E_100B_4E0B_97A5_9938B41F46C6_.wvu.PrintArea" localSheetId="1" hidden="1">'Read Me'!$A$1:$H$45</definedName>
    <definedName name="Z_3B00EE9E_100B_4E0B_97A5_9938B41F46C6_.wvu.PrintArea" localSheetId="5" hidden="1">Sheet1!$A$1:$B$48</definedName>
    <definedName name="Z_3B00EE9E_100B_4E0B_97A5_9938B41F46C6_.wvu.PrintArea" localSheetId="4" hidden="1">Table!$A$1:$F$60</definedName>
    <definedName name="Z_3B00EE9E_100B_4E0B_97A5_9938B41F46C6_.wvu.PrintArea" localSheetId="64" hidden="1">Verify!$A$1:$D$65</definedName>
    <definedName name="Z_4928BF23_7841_445B_B276_4DDA011E86BA_.wvu.Cols" localSheetId="63" hidden="1">'95'!$J:$K</definedName>
    <definedName name="Z_4928BF23_7841_445B_B276_4DDA011E86BA_.wvu.PrintArea" localSheetId="45" hidden="1">'067'!$A$1:$I$67</definedName>
    <definedName name="Z_4928BF23_7841_445B_B276_4DDA011E86BA_.wvu.PrintArea" localSheetId="11" hidden="1">'10'!$A$1:$D$68</definedName>
    <definedName name="Z_4928BF23_7841_445B_B276_4DDA011E86BA_.wvu.PrintArea" localSheetId="15" hidden="1">'14'!$A$1:$C$62</definedName>
    <definedName name="Z_4928BF23_7841_445B_B276_4DDA011E86BA_.wvu.PrintArea" localSheetId="7" hidden="1">'2'!$A$1:$D$68</definedName>
    <definedName name="Z_4928BF23_7841_445B_B276_4DDA011E86BA_.wvu.PrintArea" localSheetId="20" hidden="1">'20'!$A$1:$C$64</definedName>
    <definedName name="Z_4928BF23_7841_445B_B276_4DDA011E86BA_.wvu.PrintArea" localSheetId="29" hidden="1">'2627'!$A$1:$J$57</definedName>
    <definedName name="Z_4928BF23_7841_445B_B276_4DDA011E86BA_.wvu.PrintArea" localSheetId="30" hidden="1">'2829'!$A$1:$L$61</definedName>
    <definedName name="Z_4928BF23_7841_445B_B276_4DDA011E86BA_.wvu.PrintArea" localSheetId="37" hidden="1">'43'!$A$1:$F$69</definedName>
    <definedName name="Z_4928BF23_7841_445B_B276_4DDA011E86BA_.wvu.PrintArea" localSheetId="39" hidden="1">'46'!$A$1:$E$44</definedName>
    <definedName name="Z_4928BF23_7841_445B_B276_4DDA011E86BA_.wvu.PrintArea" localSheetId="40" hidden="1">'47'!$A$1:$G$60</definedName>
    <definedName name="Z_4928BF23_7841_445B_B276_4DDA011E86BA_.wvu.PrintArea" localSheetId="41" hidden="1">'6062'!$A$1:$G$187</definedName>
    <definedName name="Z_4928BF23_7841_445B_B276_4DDA011E86BA_.wvu.PrintArea" localSheetId="42" hidden="1">'63'!$A$1:$C$67</definedName>
    <definedName name="Z_4928BF23_7841_445B_B276_4DDA011E86BA_.wvu.PrintArea" localSheetId="48" hidden="1">'7071'!$A$1:$G$138</definedName>
    <definedName name="Z_4928BF23_7841_445B_B276_4DDA011E86BA_.wvu.PrintArea" localSheetId="55" hidden="1">'84'!$A$1:$H$64</definedName>
    <definedName name="Z_4928BF23_7841_445B_B276_4DDA011E86BA_.wvu.PrintArea" localSheetId="56" hidden="1">'85'!$A$1:$F$66</definedName>
    <definedName name="Z_4928BF23_7841_445B_B276_4DDA011E86BA_.wvu.PrintArea" localSheetId="63" hidden="1">'95'!$A$1:$U$55</definedName>
    <definedName name="Z_4928BF23_7841_445B_B276_4DDA011E86BA_.wvu.PrintArea" localSheetId="66" hidden="1">Book!$A$1:$D$229</definedName>
    <definedName name="Z_4928BF23_7841_445B_B276_4DDA011E86BA_.wvu.PrintArea" localSheetId="5" hidden="1">Sheet1!$A$1:$B$48</definedName>
    <definedName name="Z_4928BF23_7841_445B_B276_4DDA011E86BA_.wvu.PrintArea" localSheetId="64" hidden="1">Verify!$A$1:$C$64</definedName>
    <definedName name="Z_56FC0D8B_DE78_4144_BF1E_B4BF4CC15D6C_.wvu.Cols" localSheetId="29" hidden="1">'2627'!$E:$E</definedName>
    <definedName name="Z_56FC0D8B_DE78_4144_BF1E_B4BF4CC15D6C_.wvu.PrintArea" localSheetId="8" hidden="1">'003004'!$A$1:$F$127</definedName>
    <definedName name="Z_56FC0D8B_DE78_4144_BF1E_B4BF4CC15D6C_.wvu.PrintArea" localSheetId="17" hidden="1">'01617'!$A$1:$S$62</definedName>
    <definedName name="Z_56FC0D8B_DE78_4144_BF1E_B4BF4CC15D6C_.wvu.PrintArea" localSheetId="45" hidden="1">'067'!$A$1:$I$67</definedName>
    <definedName name="Z_56FC0D8B_DE78_4144_BF1E_B4BF4CC15D6C_.wvu.PrintArea" localSheetId="6" hidden="1">'1'!$A$1:$N$324</definedName>
    <definedName name="Z_56FC0D8B_DE78_4144_BF1E_B4BF4CC15D6C_.wvu.PrintArea" localSheetId="12" hidden="1">'11'!$A$1:$H$61</definedName>
    <definedName name="Z_56FC0D8B_DE78_4144_BF1E_B4BF4CC15D6C_.wvu.PrintArea" localSheetId="15" hidden="1">'14'!$A$1:$C$62</definedName>
    <definedName name="Z_56FC0D8B_DE78_4144_BF1E_B4BF4CC15D6C_.wvu.PrintArea" localSheetId="7" hidden="1">'2'!$A$1:$D$68</definedName>
    <definedName name="Z_56FC0D8B_DE78_4144_BF1E_B4BF4CC15D6C_.wvu.PrintArea" localSheetId="24" hidden="1">'24'!$A$1:$G$64</definedName>
    <definedName name="Z_56FC0D8B_DE78_4144_BF1E_B4BF4CC15D6C_.wvu.PrintArea" localSheetId="29" hidden="1">'2627'!$A$1:$I$57</definedName>
    <definedName name="Z_56FC0D8B_DE78_4144_BF1E_B4BF4CC15D6C_.wvu.PrintArea" localSheetId="30" hidden="1">'2829'!$A$1:$L$61</definedName>
    <definedName name="Z_56FC0D8B_DE78_4144_BF1E_B4BF4CC15D6C_.wvu.PrintArea" localSheetId="35" hidden="1">'4041'!$A$1:$S$63</definedName>
    <definedName name="Z_56FC0D8B_DE78_4144_BF1E_B4BF4CC15D6C_.wvu.PrintArea" localSheetId="37" hidden="1">'43'!$A$1:$F$69</definedName>
    <definedName name="Z_56FC0D8B_DE78_4144_BF1E_B4BF4CC15D6C_.wvu.PrintArea" localSheetId="39" hidden="1">'46'!$A$1:$D$44</definedName>
    <definedName name="Z_56FC0D8B_DE78_4144_BF1E_B4BF4CC15D6C_.wvu.PrintArea" localSheetId="40" hidden="1">'47'!$A$1:$G$126</definedName>
    <definedName name="Z_56FC0D8B_DE78_4144_BF1E_B4BF4CC15D6C_.wvu.PrintArea" localSheetId="41" hidden="1">'6062'!$A$1:$G$187</definedName>
    <definedName name="Z_56FC0D8B_DE78_4144_BF1E_B4BF4CC15D6C_.wvu.PrintArea" localSheetId="42" hidden="1">'63'!$A$1:$C$67</definedName>
    <definedName name="Z_56FC0D8B_DE78_4144_BF1E_B4BF4CC15D6C_.wvu.PrintArea" localSheetId="43" hidden="1">'64'!$A$1:$J$62</definedName>
    <definedName name="Z_56FC0D8B_DE78_4144_BF1E_B4BF4CC15D6C_.wvu.PrintArea" localSheetId="48" hidden="1">'7071'!$A$1:$G$138</definedName>
    <definedName name="Z_56FC0D8B_DE78_4144_BF1E_B4BF4CC15D6C_.wvu.PrintArea" localSheetId="49" hidden="1">'7277'!$A$1:$E$347</definedName>
    <definedName name="Z_56FC0D8B_DE78_4144_BF1E_B4BF4CC15D6C_.wvu.PrintArea" localSheetId="54" hidden="1">'83'!$A$1:$I$61</definedName>
    <definedName name="Z_56FC0D8B_DE78_4144_BF1E_B4BF4CC15D6C_.wvu.PrintArea" localSheetId="56" hidden="1">'85'!$A$1:$F$66</definedName>
    <definedName name="Z_56FC0D8B_DE78_4144_BF1E_B4BF4CC15D6C_.wvu.PrintArea" localSheetId="57" hidden="1">'86'!$A$1:$K$45</definedName>
    <definedName name="Z_56FC0D8B_DE78_4144_BF1E_B4BF4CC15D6C_.wvu.PrintArea" localSheetId="60" hidden="1">'9192'!$A$1:$I$96</definedName>
    <definedName name="Z_56FC0D8B_DE78_4144_BF1E_B4BF4CC15D6C_.wvu.PrintArea" localSheetId="2" hidden="1">Comments!$A$1:$E$88</definedName>
    <definedName name="Z_56FC0D8B_DE78_4144_BF1E_B4BF4CC15D6C_.wvu.PrintArea" localSheetId="3" hidden="1">'Gen Inst'!$A$1:$D$59</definedName>
    <definedName name="Z_56FC0D8B_DE78_4144_BF1E_B4BF4CC15D6C_.wvu.PrintArea" localSheetId="1" hidden="1">'Read Me'!$A$1:$H$45</definedName>
    <definedName name="Z_56FC0D8B_DE78_4144_BF1E_B4BF4CC15D6C_.wvu.PrintArea" localSheetId="5" hidden="1">Sheet1!$A$1:$B$48</definedName>
    <definedName name="Z_56FC0D8B_DE78_4144_BF1E_B4BF4CC15D6C_.wvu.PrintArea" localSheetId="4" hidden="1">Table!$A$1:$F$60</definedName>
    <definedName name="Z_56FC0D8B_DE78_4144_BF1E_B4BF4CC15D6C_.wvu.PrintArea" localSheetId="64" hidden="1">Verify!$A$1:$D$65</definedName>
    <definedName name="Z_70140D13_E05C_4A32_B097_7656031EFC54_.wvu.Cols" localSheetId="29" hidden="1">'2627'!$E:$E</definedName>
    <definedName name="Z_70140D13_E05C_4A32_B097_7656031EFC54_.wvu.PrintArea" localSheetId="8" hidden="1">'003004'!$A$1:$F$127</definedName>
    <definedName name="Z_70140D13_E05C_4A32_B097_7656031EFC54_.wvu.PrintArea" localSheetId="17" hidden="1">'01617'!$A$1:$S$62</definedName>
    <definedName name="Z_70140D13_E05C_4A32_B097_7656031EFC54_.wvu.PrintArea" localSheetId="45" hidden="1">'067'!$A$1:$I$67</definedName>
    <definedName name="Z_70140D13_E05C_4A32_B097_7656031EFC54_.wvu.PrintArea" localSheetId="6" hidden="1">'1'!$A$1:$N$324</definedName>
    <definedName name="Z_70140D13_E05C_4A32_B097_7656031EFC54_.wvu.PrintArea" localSheetId="12" hidden="1">'11'!$A$1:$H$61</definedName>
    <definedName name="Z_70140D13_E05C_4A32_B097_7656031EFC54_.wvu.PrintArea" localSheetId="15" hidden="1">'14'!$A$1:$C$62</definedName>
    <definedName name="Z_70140D13_E05C_4A32_B097_7656031EFC54_.wvu.PrintArea" localSheetId="7" hidden="1">'2'!$A$1:$D$68</definedName>
    <definedName name="Z_70140D13_E05C_4A32_B097_7656031EFC54_.wvu.PrintArea" localSheetId="24" hidden="1">'24'!$A$1:$G$64</definedName>
    <definedName name="Z_70140D13_E05C_4A32_B097_7656031EFC54_.wvu.PrintArea" localSheetId="29" hidden="1">'2627'!$A$1:$I$57</definedName>
    <definedName name="Z_70140D13_E05C_4A32_B097_7656031EFC54_.wvu.PrintArea" localSheetId="30" hidden="1">'2829'!$A$1:$L$61</definedName>
    <definedName name="Z_70140D13_E05C_4A32_B097_7656031EFC54_.wvu.PrintArea" localSheetId="35" hidden="1">'4041'!$A$1:$S$63</definedName>
    <definedName name="Z_70140D13_E05C_4A32_B097_7656031EFC54_.wvu.PrintArea" localSheetId="37" hidden="1">'43'!$A$1:$F$69</definedName>
    <definedName name="Z_70140D13_E05C_4A32_B097_7656031EFC54_.wvu.PrintArea" localSheetId="39" hidden="1">'46'!$A$1:$D$44</definedName>
    <definedName name="Z_70140D13_E05C_4A32_B097_7656031EFC54_.wvu.PrintArea" localSheetId="40" hidden="1">'47'!$A$1:$G$126</definedName>
    <definedName name="Z_70140D13_E05C_4A32_B097_7656031EFC54_.wvu.PrintArea" localSheetId="41" hidden="1">'6062'!$A$1:$G$187</definedName>
    <definedName name="Z_70140D13_E05C_4A32_B097_7656031EFC54_.wvu.PrintArea" localSheetId="42" hidden="1">'63'!$A$1:$C$67</definedName>
    <definedName name="Z_70140D13_E05C_4A32_B097_7656031EFC54_.wvu.PrintArea" localSheetId="43" hidden="1">'64'!$A$1:$J$62</definedName>
    <definedName name="Z_70140D13_E05C_4A32_B097_7656031EFC54_.wvu.PrintArea" localSheetId="48" hidden="1">'7071'!$A$1:$G$138</definedName>
    <definedName name="Z_70140D13_E05C_4A32_B097_7656031EFC54_.wvu.PrintArea" localSheetId="49" hidden="1">'7277'!$A$1:$E$347</definedName>
    <definedName name="Z_70140D13_E05C_4A32_B097_7656031EFC54_.wvu.PrintArea" localSheetId="54" hidden="1">'83'!$A$1:$I$61</definedName>
    <definedName name="Z_70140D13_E05C_4A32_B097_7656031EFC54_.wvu.PrintArea" localSheetId="56" hidden="1">'85'!$A$1:$F$66</definedName>
    <definedName name="Z_70140D13_E05C_4A32_B097_7656031EFC54_.wvu.PrintArea" localSheetId="57" hidden="1">'86'!$A$1:$K$45</definedName>
    <definedName name="Z_70140D13_E05C_4A32_B097_7656031EFC54_.wvu.PrintArea" localSheetId="60" hidden="1">'9192'!$A$1:$I$96</definedName>
    <definedName name="Z_70140D13_E05C_4A32_B097_7656031EFC54_.wvu.PrintArea" localSheetId="2" hidden="1">Comments!$A$1:$E$88</definedName>
    <definedName name="Z_70140D13_E05C_4A32_B097_7656031EFC54_.wvu.PrintArea" localSheetId="3" hidden="1">'Gen Inst'!$A$1:$D$59</definedName>
    <definedName name="Z_70140D13_E05C_4A32_B097_7656031EFC54_.wvu.PrintArea" localSheetId="1" hidden="1">'Read Me'!$A$1:$H$45</definedName>
    <definedName name="Z_70140D13_E05C_4A32_B097_7656031EFC54_.wvu.PrintArea" localSheetId="5" hidden="1">Sheet1!$A$1:$B$48</definedName>
    <definedName name="Z_70140D13_E05C_4A32_B097_7656031EFC54_.wvu.PrintArea" localSheetId="4" hidden="1">Table!$A$1:$F$60</definedName>
    <definedName name="Z_70140D13_E05C_4A32_B097_7656031EFC54_.wvu.PrintArea" localSheetId="64" hidden="1">Verify!$A$1:$D$65</definedName>
    <definedName name="Z_7EABFE2B_86ED_418A_B3E7_C3498E6134E5_.wvu.PrintArea" localSheetId="41" hidden="1">'6062'!$A$1:$G$187</definedName>
    <definedName name="Z_7EABFE2B_86ED_418A_B3E7_C3498E6134E5_.wvu.PrintArea" localSheetId="56" hidden="1">'85'!$A$1:$F$137</definedName>
    <definedName name="Z_8787D503_0E53_496F_A823_DBDA291CFB74_.wvu.Rows" localSheetId="6" hidden="1">'1'!$101:$101,'1'!$106:$106</definedName>
    <definedName name="Z_B4A791FD_BFAC_4ED1_AC79_FF865E98E4E3_.wvu.PrintArea" localSheetId="6" hidden="1">'1'!$A$1:$M$324</definedName>
    <definedName name="Z_B4A791FD_BFAC_4ED1_AC79_FF865E98E4E3_.wvu.Rows" localSheetId="6" hidden="1">'1'!$101:$101,'1'!$106:$106</definedName>
    <definedName name="Z_CA9A34E5_DE78_429D_AEC4_74C7250B775C_.wvu.Cols" localSheetId="29" hidden="1">'2627'!$E:$E</definedName>
    <definedName name="Z_CA9A34E5_DE78_429D_AEC4_74C7250B775C_.wvu.PrintArea" localSheetId="8" hidden="1">'003004'!$A$1:$F$127</definedName>
    <definedName name="Z_CA9A34E5_DE78_429D_AEC4_74C7250B775C_.wvu.PrintArea" localSheetId="17" hidden="1">'01617'!$A$1:$S$62</definedName>
    <definedName name="Z_CA9A34E5_DE78_429D_AEC4_74C7250B775C_.wvu.PrintArea" localSheetId="45" hidden="1">'067'!$A$1:$I$67</definedName>
    <definedName name="Z_CA9A34E5_DE78_429D_AEC4_74C7250B775C_.wvu.PrintArea" localSheetId="6" hidden="1">'1'!$A$1:$N$324</definedName>
    <definedName name="Z_CA9A34E5_DE78_429D_AEC4_74C7250B775C_.wvu.PrintArea" localSheetId="12" hidden="1">'11'!$A$1:$H$61</definedName>
    <definedName name="Z_CA9A34E5_DE78_429D_AEC4_74C7250B775C_.wvu.PrintArea" localSheetId="15" hidden="1">'14'!$A$1:$C$62</definedName>
    <definedName name="Z_CA9A34E5_DE78_429D_AEC4_74C7250B775C_.wvu.PrintArea" localSheetId="7" hidden="1">'2'!$A$1:$D$68</definedName>
    <definedName name="Z_CA9A34E5_DE78_429D_AEC4_74C7250B775C_.wvu.PrintArea" localSheetId="24" hidden="1">'24'!$A$1:$G$64</definedName>
    <definedName name="Z_CA9A34E5_DE78_429D_AEC4_74C7250B775C_.wvu.PrintArea" localSheetId="29" hidden="1">'2627'!$A$1:$I$57</definedName>
    <definedName name="Z_CA9A34E5_DE78_429D_AEC4_74C7250B775C_.wvu.PrintArea" localSheetId="30" hidden="1">'2829'!$A$1:$L$61</definedName>
    <definedName name="Z_CA9A34E5_DE78_429D_AEC4_74C7250B775C_.wvu.PrintArea" localSheetId="35" hidden="1">'4041'!$A$1:$S$63</definedName>
    <definedName name="Z_CA9A34E5_DE78_429D_AEC4_74C7250B775C_.wvu.PrintArea" localSheetId="37" hidden="1">'43'!$A$1:$F$69</definedName>
    <definedName name="Z_CA9A34E5_DE78_429D_AEC4_74C7250B775C_.wvu.PrintArea" localSheetId="39" hidden="1">'46'!$A$1:$D$44</definedName>
    <definedName name="Z_CA9A34E5_DE78_429D_AEC4_74C7250B775C_.wvu.PrintArea" localSheetId="40" hidden="1">'47'!$A$1:$G$126</definedName>
    <definedName name="Z_CA9A34E5_DE78_429D_AEC4_74C7250B775C_.wvu.PrintArea" localSheetId="41" hidden="1">'6062'!$A$1:$G$187</definedName>
    <definedName name="Z_CA9A34E5_DE78_429D_AEC4_74C7250B775C_.wvu.PrintArea" localSheetId="42" hidden="1">'63'!$A$1:$C$67</definedName>
    <definedName name="Z_CA9A34E5_DE78_429D_AEC4_74C7250B775C_.wvu.PrintArea" localSheetId="43" hidden="1">'64'!$A$1:$J$62</definedName>
    <definedName name="Z_CA9A34E5_DE78_429D_AEC4_74C7250B775C_.wvu.PrintArea" localSheetId="48" hidden="1">'7071'!$A$1:$G$138</definedName>
    <definedName name="Z_CA9A34E5_DE78_429D_AEC4_74C7250B775C_.wvu.PrintArea" localSheetId="49" hidden="1">'7277'!$A$1:$E$347</definedName>
    <definedName name="Z_CA9A34E5_DE78_429D_AEC4_74C7250B775C_.wvu.PrintArea" localSheetId="54" hidden="1">'83'!$A$1:$I$61</definedName>
    <definedName name="Z_CA9A34E5_DE78_429D_AEC4_74C7250B775C_.wvu.PrintArea" localSheetId="56" hidden="1">'85'!$A$1:$F$66</definedName>
    <definedName name="Z_CA9A34E5_DE78_429D_AEC4_74C7250B775C_.wvu.PrintArea" localSheetId="57" hidden="1">'86'!$A$1:$K$45</definedName>
    <definedName name="Z_CA9A34E5_DE78_429D_AEC4_74C7250B775C_.wvu.PrintArea" localSheetId="60" hidden="1">'9192'!$A$1:$I$96</definedName>
    <definedName name="Z_CA9A34E5_DE78_429D_AEC4_74C7250B775C_.wvu.PrintArea" localSheetId="2" hidden="1">Comments!$A$1:$E$88</definedName>
    <definedName name="Z_CA9A34E5_DE78_429D_AEC4_74C7250B775C_.wvu.PrintArea" localSheetId="3" hidden="1">'Gen Inst'!$A$1:$D$59</definedName>
    <definedName name="Z_CA9A34E5_DE78_429D_AEC4_74C7250B775C_.wvu.PrintArea" localSheetId="1" hidden="1">'Read Me'!$A$1:$H$45</definedName>
    <definedName name="Z_CA9A34E5_DE78_429D_AEC4_74C7250B775C_.wvu.PrintArea" localSheetId="5" hidden="1">Sheet1!$A$1:$B$48</definedName>
    <definedName name="Z_CA9A34E5_DE78_429D_AEC4_74C7250B775C_.wvu.PrintArea" localSheetId="4" hidden="1">Table!$A$1:$F$60</definedName>
    <definedName name="Z_CA9A34E5_DE78_429D_AEC4_74C7250B775C_.wvu.PrintArea" localSheetId="64" hidden="1">Verify!$A$1:$D$65</definedName>
  </definedNames>
  <calcPr calcId="125725"/>
  <customWorkbookViews>
    <customWorkbookView name="Jay Tompkins - Personal View" guid="{4928BF23-7841-445B-B276-4DDA011E86BA}" mergeInterval="0" personalView="1" maximized="1" windowWidth="1280" windowHeight="751" tabRatio="932" activeSheetId="5"/>
    <customWorkbookView name="Bev Massarelli - Personal View" guid="{10BEBEA5-666D-4E42-8C33-BE2CECB0CEEE}" mergeInterval="0" personalView="1" maximized="1" windowWidth="1280" windowHeight="799" tabRatio="932" activeSheetId="20"/>
    <customWorkbookView name="Crystal Oakes - Personal View" guid="{7EABFE2B-86ED-418A-B3E7-C3498E6134E5}" mergeInterval="0" personalView="1" maximized="1" windowWidth="1280" windowHeight="799" tabRatio="932" activeSheetId="23"/>
    <customWorkbookView name="Antonette Banks - Personal View" guid="{8787D503-0E53-496F-A823-DBDA291CFB74}" mergeInterval="0" personalView="1" maximized="1" windowWidth="1280" windowHeight="798" tabRatio="932" activeSheetId="7"/>
    <customWorkbookView name="Joseph DallVechia - Personal View" guid="{56FC0D8B-DE78-4144-BF1E-B4BF4CC15D6C}" mergeInterval="0" personalView="1" maximized="1" windowWidth="1280" windowHeight="808" tabRatio="932" activeSheetId="7"/>
    <customWorkbookView name="Krista Raiche - Personal View" guid="{22D28A66-17F3-4A9A-B88B-6F61E2AD90F2}" mergeInterval="0" personalView="1" maximized="1" windowWidth="1280" windowHeight="838" tabRatio="932" activeSheetId="26"/>
    <customWorkbookView name="Ronald Watkins - Personal View" guid="{38FEF62C-E434-43FF-91B6-A4BAF1D28941}" mergeInterval="0" personalView="1" maximized="1" windowWidth="1280" windowHeight="838" tabRatio="932" activeSheetId="35"/>
    <customWorkbookView name="Maria Gardner - Personal View" guid="{3B00EE9E-100B-4E0B-97A5-9938B41F46C6}" mergeInterval="0" personalView="1" maximized="1" windowWidth="1280" windowHeight="799" tabRatio="932" activeSheetId="14"/>
    <customWorkbookView name="mgardner - Personal View" guid="{70140D13-E05C-4A32-B097-7656031EFC54}" mergeInterval="0" personalView="1" maximized="1" windowWidth="1280" windowHeight="811" tabRatio="932" activeSheetId="14"/>
    <customWorkbookView name=" jtompkins - Personal View" guid="{3A57D69F-D25D-44C3-9DE0-88B774091642}" mergeInterval="0" personalView="1" maximized="1" windowWidth="1270" windowHeight="829" tabRatio="932" activeSheetId="3"/>
    <customWorkbookView name="  - Personal View" guid="{CA9A34E5-DE78-429D-AEC4-74C7250B775C}" mergeInterval="0" personalView="1" maximized="1" windowWidth="1142" windowHeight="643" tabRatio="932" activeSheetId="51"/>
    <customWorkbookView name="Anthony Giammatteo - Personal View" guid="{B4A791FD-BFAC-4ED1-AC79-FF865E98E4E3}" mergeInterval="0" personalView="1" maximized="1" windowWidth="1280" windowHeight="926" tabRatio="932" activeSheetId="62"/>
    <customWorkbookView name="Thuy Ngo - Personal View" guid="{1DFCFAAB-BEA9-4033-B573-C1428C6D4616}" mergeInterval="0" personalView="1" maximized="1" windowWidth="1280" windowHeight="759" tabRatio="932" activeSheetId="49"/>
    <customWorkbookView name="Karin Eckman - Personal View" guid="{24B34512-AD5F-4011-887B-567D11190E35}" mergeInterval="0" personalView="1" maximized="1" windowWidth="1280" windowHeight="809" tabRatio="932" activeSheetId="60" showComments="commIndAndComment"/>
  </customWorkbookViews>
</workbook>
</file>

<file path=xl/calcChain.xml><?xml version="1.0" encoding="utf-8"?>
<calcChain xmlns="http://schemas.openxmlformats.org/spreadsheetml/2006/main">
  <c r="D28" i="7"/>
  <c r="B26" i="64" l="1"/>
  <c r="B17" l="1"/>
  <c r="A1" i="6" l="1"/>
  <c r="B41" i="64" l="1"/>
  <c r="I39"/>
  <c r="I41" s="1"/>
  <c r="D39"/>
  <c r="F37"/>
  <c r="I36"/>
  <c r="S20" s="1"/>
  <c r="D36"/>
  <c r="D41" s="1"/>
  <c r="E30"/>
  <c r="N27"/>
  <c r="N26"/>
  <c r="C26"/>
  <c r="N25"/>
  <c r="N24"/>
  <c r="I24"/>
  <c r="N28" s="1"/>
  <c r="D24"/>
  <c r="N23"/>
  <c r="B23"/>
  <c r="S22"/>
  <c r="N22"/>
  <c r="F22"/>
  <c r="S21"/>
  <c r="N21"/>
  <c r="F21"/>
  <c r="S19"/>
  <c r="N19"/>
  <c r="F19"/>
  <c r="I17"/>
  <c r="I16" s="1"/>
  <c r="D17"/>
  <c r="D16" s="1"/>
  <c r="E10"/>
  <c r="D26" l="1"/>
  <c r="E24"/>
  <c r="F24" s="1"/>
  <c r="S23"/>
  <c r="S30" s="1"/>
  <c r="E36"/>
  <c r="F36" s="1"/>
  <c r="I26"/>
  <c r="N20"/>
  <c r="E16"/>
  <c r="B16"/>
  <c r="E17"/>
  <c r="F17" s="1"/>
  <c r="E18"/>
  <c r="F18" s="1"/>
  <c r="O30"/>
  <c r="P27" s="1"/>
  <c r="T30"/>
  <c r="U21" s="1"/>
  <c r="E38"/>
  <c r="F38" s="1"/>
  <c r="E39"/>
  <c r="F39" s="1"/>
  <c r="E15"/>
  <c r="E20"/>
  <c r="F20" s="1"/>
  <c r="E23"/>
  <c r="F23" s="1"/>
  <c r="E35"/>
  <c r="G2" i="28"/>
  <c r="A2"/>
  <c r="U22" i="64" l="1"/>
  <c r="U19"/>
  <c r="P21"/>
  <c r="P25"/>
  <c r="P20"/>
  <c r="N30"/>
  <c r="F16"/>
  <c r="U23"/>
  <c r="E26"/>
  <c r="F15"/>
  <c r="P26"/>
  <c r="P23"/>
  <c r="P22"/>
  <c r="P24"/>
  <c r="P19"/>
  <c r="U20"/>
  <c r="P28"/>
  <c r="E41"/>
  <c r="F35"/>
  <c r="G2" i="27"/>
  <c r="A2"/>
  <c r="U30" i="64" l="1"/>
  <c r="F26"/>
  <c r="F41"/>
  <c r="P30"/>
  <c r="C16" i="67"/>
  <c r="G21" i="64" l="1"/>
  <c r="G24"/>
  <c r="G19"/>
  <c r="G22"/>
  <c r="G18"/>
  <c r="G23"/>
  <c r="G20"/>
  <c r="G17"/>
  <c r="G37"/>
  <c r="G36"/>
  <c r="G38"/>
  <c r="G35"/>
  <c r="G16"/>
  <c r="G15"/>
  <c r="A107" i="47"/>
  <c r="A108"/>
  <c r="I37" i="62"/>
  <c r="G29" i="47"/>
  <c r="G30"/>
  <c r="G31"/>
  <c r="G32"/>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A29"/>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G39" i="64" l="1"/>
  <c r="G26"/>
  <c r="H42" i="20"/>
  <c r="G43"/>
  <c r="E43"/>
  <c r="C43"/>
  <c r="G23"/>
  <c r="E23"/>
  <c r="C23"/>
  <c r="H22"/>
  <c r="H23" s="1"/>
  <c r="H21"/>
  <c r="H20"/>
  <c r="H33"/>
  <c r="H25"/>
  <c r="H26"/>
  <c r="H27"/>
  <c r="H28"/>
  <c r="H29"/>
  <c r="H30"/>
  <c r="H31"/>
  <c r="H32"/>
  <c r="H34"/>
  <c r="H35"/>
  <c r="H36"/>
  <c r="H37"/>
  <c r="H38"/>
  <c r="H39"/>
  <c r="H40"/>
  <c r="H41"/>
  <c r="H24"/>
  <c r="H43" l="1"/>
  <c r="I14" i="46"/>
  <c r="C14" i="67" l="1"/>
  <c r="C18"/>
  <c r="C29"/>
  <c r="C30"/>
  <c r="C31"/>
  <c r="C32"/>
  <c r="C34"/>
  <c r="C188" s="1"/>
  <c r="C35"/>
  <c r="C42"/>
  <c r="C43"/>
  <c r="C44"/>
  <c r="C46" s="1"/>
  <c r="C45"/>
  <c r="C47"/>
  <c r="C60"/>
  <c r="C70"/>
  <c r="C71"/>
  <c r="C73"/>
  <c r="C92"/>
  <c r="C110"/>
  <c r="C159"/>
  <c r="C161"/>
  <c r="C162"/>
  <c r="C169"/>
  <c r="C170"/>
  <c r="C199"/>
  <c r="C200"/>
  <c r="C212"/>
  <c r="C217"/>
  <c r="C218"/>
  <c r="C219"/>
  <c r="C223"/>
  <c r="C229"/>
  <c r="D8" i="63"/>
  <c r="A11"/>
  <c r="A12" s="1"/>
  <c r="A13" s="1"/>
  <c r="A14" s="1"/>
  <c r="A15" s="1"/>
  <c r="A16" s="1"/>
  <c r="A17" s="1"/>
  <c r="A18" s="1"/>
  <c r="A19" s="1"/>
  <c r="A20" s="1"/>
  <c r="A21" s="1"/>
  <c r="D20"/>
  <c r="C182" i="67" s="1"/>
  <c r="C106" s="1"/>
  <c r="A22" i="63"/>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D30"/>
  <c r="C108" i="67" s="1"/>
  <c r="D35" i="63"/>
  <c r="C177" i="67" s="1"/>
  <c r="D41" i="63"/>
  <c r="C178" i="67" s="1"/>
  <c r="D46" i="63"/>
  <c r="C216" i="67" s="1"/>
  <c r="D53" i="63"/>
  <c r="E36" i="62"/>
  <c r="C46" i="61"/>
  <c r="C62" s="1"/>
  <c r="D46"/>
  <c r="D62" s="1"/>
  <c r="E46"/>
  <c r="F46"/>
  <c r="G46"/>
  <c r="I46"/>
  <c r="E62"/>
  <c r="F62"/>
  <c r="G62"/>
  <c r="I62"/>
  <c r="J35" i="58"/>
  <c r="J42" s="1"/>
  <c r="J38"/>
  <c r="J39"/>
  <c r="D42"/>
  <c r="E42"/>
  <c r="C39" i="57"/>
  <c r="D39"/>
  <c r="E39"/>
  <c r="F39"/>
  <c r="F64"/>
  <c r="C110"/>
  <c r="D110"/>
  <c r="E110"/>
  <c r="F110"/>
  <c r="F135"/>
  <c r="I32" i="55"/>
  <c r="I33"/>
  <c r="I34"/>
  <c r="I35"/>
  <c r="I36"/>
  <c r="I37"/>
  <c r="I38"/>
  <c r="I39"/>
  <c r="I40"/>
  <c r="I41"/>
  <c r="I42"/>
  <c r="D43"/>
  <c r="E43"/>
  <c r="F43"/>
  <c r="G43"/>
  <c r="H43"/>
  <c r="G16" i="54"/>
  <c r="G17"/>
  <c r="G18"/>
  <c r="G19"/>
  <c r="G20"/>
  <c r="G21"/>
  <c r="G22"/>
  <c r="G23"/>
  <c r="G24"/>
  <c r="G25"/>
  <c r="G26"/>
  <c r="G27"/>
  <c r="G28"/>
  <c r="G29"/>
  <c r="G30"/>
  <c r="G31"/>
  <c r="G32"/>
  <c r="G33"/>
  <c r="G34"/>
  <c r="G35"/>
  <c r="G36"/>
  <c r="G37"/>
  <c r="G38"/>
  <c r="G39"/>
  <c r="G40"/>
  <c r="G41"/>
  <c r="D42"/>
  <c r="E42"/>
  <c r="F42"/>
  <c r="G13" i="53"/>
  <c r="G14"/>
  <c r="G15"/>
  <c r="G16"/>
  <c r="G17"/>
  <c r="G18"/>
  <c r="G19"/>
  <c r="G20"/>
  <c r="G21"/>
  <c r="G22"/>
  <c r="G23"/>
  <c r="G24"/>
  <c r="G25"/>
  <c r="G26"/>
  <c r="G27"/>
  <c r="G28"/>
  <c r="G29"/>
  <c r="G30"/>
  <c r="G31"/>
  <c r="G32"/>
  <c r="G33"/>
  <c r="G34"/>
  <c r="G35"/>
  <c r="G36"/>
  <c r="G37"/>
  <c r="G38"/>
  <c r="G39"/>
  <c r="G40"/>
  <c r="G41"/>
  <c r="G42"/>
  <c r="G43"/>
  <c r="G44"/>
  <c r="D45"/>
  <c r="F45"/>
  <c r="H13" i="51"/>
  <c r="H14"/>
  <c r="H15"/>
  <c r="H16"/>
  <c r="H17"/>
  <c r="H18"/>
  <c r="H19"/>
  <c r="H20"/>
  <c r="F21"/>
  <c r="G21"/>
  <c r="H21" s="1"/>
  <c r="H22"/>
  <c r="H24"/>
  <c r="H25"/>
  <c r="H26"/>
  <c r="H27"/>
  <c r="H28"/>
  <c r="H29"/>
  <c r="F30"/>
  <c r="G30"/>
  <c r="H30"/>
  <c r="H31"/>
  <c r="H32"/>
  <c r="H33"/>
  <c r="H34"/>
  <c r="H35"/>
  <c r="H36"/>
  <c r="H37"/>
  <c r="H38"/>
  <c r="F39"/>
  <c r="H39" s="1"/>
  <c r="G39"/>
  <c r="H40"/>
  <c r="H44"/>
  <c r="H45"/>
  <c r="H46"/>
  <c r="H47"/>
  <c r="F48"/>
  <c r="H48" s="1"/>
  <c r="G48"/>
  <c r="H63"/>
  <c r="H64"/>
  <c r="H65"/>
  <c r="H66"/>
  <c r="H67"/>
  <c r="H68"/>
  <c r="H69"/>
  <c r="F70"/>
  <c r="G70"/>
  <c r="H70"/>
  <c r="H72"/>
  <c r="H74"/>
  <c r="H75"/>
  <c r="H76"/>
  <c r="F77"/>
  <c r="G77"/>
  <c r="H78"/>
  <c r="H79"/>
  <c r="H80"/>
  <c r="H81"/>
  <c r="H82"/>
  <c r="H83"/>
  <c r="F84"/>
  <c r="G84"/>
  <c r="H84"/>
  <c r="H85"/>
  <c r="H86"/>
  <c r="H87"/>
  <c r="H88"/>
  <c r="F91"/>
  <c r="G91"/>
  <c r="H92"/>
  <c r="H93"/>
  <c r="H94"/>
  <c r="H95"/>
  <c r="H96"/>
  <c r="H97"/>
  <c r="F98"/>
  <c r="G98"/>
  <c r="H98"/>
  <c r="D31" i="50"/>
  <c r="E31"/>
  <c r="D42"/>
  <c r="D43" s="1"/>
  <c r="E42"/>
  <c r="E43"/>
  <c r="D60"/>
  <c r="D81" s="1"/>
  <c r="E60"/>
  <c r="D80"/>
  <c r="E80"/>
  <c r="E81"/>
  <c r="D88"/>
  <c r="E88"/>
  <c r="D100"/>
  <c r="E100"/>
  <c r="E119" s="1"/>
  <c r="D108"/>
  <c r="E108"/>
  <c r="D113"/>
  <c r="E113"/>
  <c r="D117"/>
  <c r="E117"/>
  <c r="D146"/>
  <c r="E146"/>
  <c r="D156"/>
  <c r="E156"/>
  <c r="E157" s="1"/>
  <c r="E218" s="1"/>
  <c r="D157"/>
  <c r="C76" i="67" s="1"/>
  <c r="D166" i="50"/>
  <c r="E166"/>
  <c r="D177"/>
  <c r="D178" s="1"/>
  <c r="C77" i="67" s="1"/>
  <c r="E177" i="50"/>
  <c r="E178"/>
  <c r="D206"/>
  <c r="E206"/>
  <c r="D216"/>
  <c r="D217" s="1"/>
  <c r="E216"/>
  <c r="E217"/>
  <c r="D232"/>
  <c r="E232"/>
  <c r="D251"/>
  <c r="E251"/>
  <c r="D252"/>
  <c r="C79" i="67" s="1"/>
  <c r="D267" i="50"/>
  <c r="E267"/>
  <c r="D279"/>
  <c r="D280" s="1"/>
  <c r="C80" i="67" s="1"/>
  <c r="E279" i="50"/>
  <c r="D288"/>
  <c r="E288"/>
  <c r="D304"/>
  <c r="E304"/>
  <c r="D311"/>
  <c r="C82" i="67" s="1"/>
  <c r="E311" i="50"/>
  <c r="D327"/>
  <c r="D330" s="1"/>
  <c r="C83" i="67" s="1"/>
  <c r="E327" i="50"/>
  <c r="E330" s="1"/>
  <c r="F22" i="49"/>
  <c r="G22"/>
  <c r="F23"/>
  <c r="G23"/>
  <c r="F24"/>
  <c r="G24"/>
  <c r="F25"/>
  <c r="G25"/>
  <c r="F26"/>
  <c r="G26"/>
  <c r="F27"/>
  <c r="G27"/>
  <c r="F28"/>
  <c r="G28"/>
  <c r="F29"/>
  <c r="G29"/>
  <c r="F30"/>
  <c r="G30"/>
  <c r="F31"/>
  <c r="G31"/>
  <c r="F32"/>
  <c r="G32"/>
  <c r="C33"/>
  <c r="D33"/>
  <c r="E33"/>
  <c r="F34"/>
  <c r="G34"/>
  <c r="F35"/>
  <c r="G35"/>
  <c r="F36"/>
  <c r="G36"/>
  <c r="F37"/>
  <c r="G37"/>
  <c r="F38"/>
  <c r="G38"/>
  <c r="F39"/>
  <c r="G39"/>
  <c r="F40"/>
  <c r="G40"/>
  <c r="F41"/>
  <c r="G41"/>
  <c r="F42"/>
  <c r="G42"/>
  <c r="F43"/>
  <c r="G43"/>
  <c r="C44"/>
  <c r="F44" s="1"/>
  <c r="D44"/>
  <c r="E44"/>
  <c r="C45"/>
  <c r="F46"/>
  <c r="G46"/>
  <c r="F47"/>
  <c r="G47"/>
  <c r="F48"/>
  <c r="G48"/>
  <c r="F49"/>
  <c r="G49"/>
  <c r="F50"/>
  <c r="G50"/>
  <c r="F51"/>
  <c r="G51"/>
  <c r="F52"/>
  <c r="G52"/>
  <c r="F53"/>
  <c r="G53"/>
  <c r="F54"/>
  <c r="G54"/>
  <c r="F55"/>
  <c r="G55"/>
  <c r="F56"/>
  <c r="G56"/>
  <c r="F57"/>
  <c r="G57"/>
  <c r="F58"/>
  <c r="G58"/>
  <c r="F59"/>
  <c r="G59"/>
  <c r="F60"/>
  <c r="G60"/>
  <c r="F61"/>
  <c r="G61"/>
  <c r="F62"/>
  <c r="G62"/>
  <c r="F63"/>
  <c r="G63"/>
  <c r="C64"/>
  <c r="C89" s="1"/>
  <c r="D64"/>
  <c r="D89" s="1"/>
  <c r="E64"/>
  <c r="F75"/>
  <c r="G75"/>
  <c r="F76"/>
  <c r="G76"/>
  <c r="F77"/>
  <c r="G77"/>
  <c r="F78"/>
  <c r="G78"/>
  <c r="F79"/>
  <c r="G79"/>
  <c r="F80"/>
  <c r="G80"/>
  <c r="F81"/>
  <c r="G81"/>
  <c r="F82"/>
  <c r="G82"/>
  <c r="F83"/>
  <c r="G83"/>
  <c r="F84"/>
  <c r="G84"/>
  <c r="F85"/>
  <c r="G85"/>
  <c r="F86"/>
  <c r="G86"/>
  <c r="F87"/>
  <c r="G87"/>
  <c r="C88"/>
  <c r="D88"/>
  <c r="G88" s="1"/>
  <c r="E88"/>
  <c r="F90"/>
  <c r="G90"/>
  <c r="F91"/>
  <c r="G91"/>
  <c r="F92"/>
  <c r="G92"/>
  <c r="F93"/>
  <c r="G93"/>
  <c r="A94"/>
  <c r="A95" s="1"/>
  <c r="A96" s="1"/>
  <c r="A97" s="1"/>
  <c r="A98" s="1"/>
  <c r="A99" s="1"/>
  <c r="A100" s="1"/>
  <c r="A101" s="1"/>
  <c r="F94"/>
  <c r="G94"/>
  <c r="F95"/>
  <c r="G95"/>
  <c r="F96"/>
  <c r="G96"/>
  <c r="F97"/>
  <c r="G97"/>
  <c r="F98"/>
  <c r="G98"/>
  <c r="F99"/>
  <c r="G99"/>
  <c r="F100"/>
  <c r="G100"/>
  <c r="F101"/>
  <c r="G101"/>
  <c r="A102"/>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F102"/>
  <c r="G102"/>
  <c r="F103"/>
  <c r="G103"/>
  <c r="F104"/>
  <c r="G104"/>
  <c r="F105"/>
  <c r="G105"/>
  <c r="F106"/>
  <c r="G106"/>
  <c r="F107"/>
  <c r="G107"/>
  <c r="C108"/>
  <c r="D108"/>
  <c r="E108"/>
  <c r="E115" s="1"/>
  <c r="F109"/>
  <c r="G109"/>
  <c r="F110"/>
  <c r="G110"/>
  <c r="F111"/>
  <c r="G111"/>
  <c r="F112"/>
  <c r="G112"/>
  <c r="F113"/>
  <c r="G113"/>
  <c r="C114"/>
  <c r="F114" s="1"/>
  <c r="D114"/>
  <c r="E114"/>
  <c r="G114"/>
  <c r="F116"/>
  <c r="G116"/>
  <c r="F117"/>
  <c r="G117"/>
  <c r="F118"/>
  <c r="G118"/>
  <c r="C119"/>
  <c r="F119" s="1"/>
  <c r="D119"/>
  <c r="G119" s="1"/>
  <c r="E119"/>
  <c r="F120"/>
  <c r="G120"/>
  <c r="F121"/>
  <c r="G121"/>
  <c r="F122"/>
  <c r="G122"/>
  <c r="C123"/>
  <c r="F123" s="1"/>
  <c r="D123"/>
  <c r="E123"/>
  <c r="G123"/>
  <c r="E124"/>
  <c r="F125"/>
  <c r="G125"/>
  <c r="F126"/>
  <c r="G126"/>
  <c r="F127"/>
  <c r="G127"/>
  <c r="C128"/>
  <c r="D128"/>
  <c r="D132" s="1"/>
  <c r="E128"/>
  <c r="F128" s="1"/>
  <c r="F129"/>
  <c r="G129"/>
  <c r="F130"/>
  <c r="G130"/>
  <c r="C131"/>
  <c r="C132" s="1"/>
  <c r="D131"/>
  <c r="E131"/>
  <c r="F131"/>
  <c r="G131"/>
  <c r="F133"/>
  <c r="G133"/>
  <c r="F134"/>
  <c r="G134"/>
  <c r="C135"/>
  <c r="F135" s="1"/>
  <c r="D135"/>
  <c r="G135" s="1"/>
  <c r="E135"/>
  <c r="F151"/>
  <c r="G151"/>
  <c r="F152"/>
  <c r="G152"/>
  <c r="F153"/>
  <c r="G153"/>
  <c r="F154"/>
  <c r="G154"/>
  <c r="F155"/>
  <c r="G155"/>
  <c r="F156"/>
  <c r="G156"/>
  <c r="F157"/>
  <c r="G157"/>
  <c r="F158"/>
  <c r="G158"/>
  <c r="F159"/>
  <c r="G159"/>
  <c r="F160"/>
  <c r="G160"/>
  <c r="F161"/>
  <c r="G161"/>
  <c r="F162"/>
  <c r="G162"/>
  <c r="F163"/>
  <c r="G163"/>
  <c r="F166"/>
  <c r="G166"/>
  <c r="F167"/>
  <c r="G167"/>
  <c r="F168"/>
  <c r="G168"/>
  <c r="F169"/>
  <c r="G169"/>
  <c r="F170"/>
  <c r="G170"/>
  <c r="F171"/>
  <c r="G171"/>
  <c r="F172"/>
  <c r="G172"/>
  <c r="F173"/>
  <c r="G173"/>
  <c r="F174"/>
  <c r="G174"/>
  <c r="F176"/>
  <c r="G176"/>
  <c r="F177"/>
  <c r="G177"/>
  <c r="F178"/>
  <c r="G178"/>
  <c r="F179"/>
  <c r="G179"/>
  <c r="F180"/>
  <c r="G180"/>
  <c r="F181"/>
  <c r="G181"/>
  <c r="F182"/>
  <c r="G182"/>
  <c r="F183"/>
  <c r="G183"/>
  <c r="F184"/>
  <c r="G184"/>
  <c r="F188"/>
  <c r="G188"/>
  <c r="F189"/>
  <c r="G189"/>
  <c r="F190"/>
  <c r="G190"/>
  <c r="E62" i="48"/>
  <c r="G18" i="47"/>
  <c r="G19"/>
  <c r="G20"/>
  <c r="G21"/>
  <c r="G23"/>
  <c r="G24"/>
  <c r="G25"/>
  <c r="G26"/>
  <c r="G27"/>
  <c r="G28"/>
  <c r="G107"/>
  <c r="D108"/>
  <c r="E108"/>
  <c r="F108"/>
  <c r="G1" i="46"/>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G65"/>
  <c r="H65"/>
  <c r="E18" i="45"/>
  <c r="F18"/>
  <c r="G18"/>
  <c r="E19"/>
  <c r="F19"/>
  <c r="G19"/>
  <c r="E20"/>
  <c r="F20"/>
  <c r="G20"/>
  <c r="E21"/>
  <c r="F21"/>
  <c r="G21"/>
  <c r="E22"/>
  <c r="F22"/>
  <c r="G22"/>
  <c r="E23"/>
  <c r="F23"/>
  <c r="G23"/>
  <c r="E24"/>
  <c r="F24"/>
  <c r="G24"/>
  <c r="E25"/>
  <c r="F25"/>
  <c r="G25"/>
  <c r="E26"/>
  <c r="F26"/>
  <c r="G26"/>
  <c r="E27"/>
  <c r="F27"/>
  <c r="G27"/>
  <c r="E28"/>
  <c r="F28"/>
  <c r="G28"/>
  <c r="E29"/>
  <c r="F29"/>
  <c r="G29"/>
  <c r="E30"/>
  <c r="F30"/>
  <c r="G30"/>
  <c r="E31"/>
  <c r="F31"/>
  <c r="G31"/>
  <c r="E32"/>
  <c r="F32"/>
  <c r="G32"/>
  <c r="E33"/>
  <c r="F33"/>
  <c r="G33"/>
  <c r="E34"/>
  <c r="F34"/>
  <c r="G34"/>
  <c r="E35"/>
  <c r="F35"/>
  <c r="G35"/>
  <c r="E36"/>
  <c r="F36"/>
  <c r="G36"/>
  <c r="E37"/>
  <c r="F37"/>
  <c r="G37"/>
  <c r="E38"/>
  <c r="F38"/>
  <c r="G38"/>
  <c r="E39"/>
  <c r="F39"/>
  <c r="G39"/>
  <c r="E40"/>
  <c r="F40"/>
  <c r="G40"/>
  <c r="E41"/>
  <c r="F41"/>
  <c r="G41"/>
  <c r="E42"/>
  <c r="F42"/>
  <c r="G42"/>
  <c r="E43"/>
  <c r="F43"/>
  <c r="G43"/>
  <c r="E44"/>
  <c r="F44"/>
  <c r="G44"/>
  <c r="E45"/>
  <c r="F45"/>
  <c r="G45"/>
  <c r="E46"/>
  <c r="F46"/>
  <c r="G46"/>
  <c r="E47"/>
  <c r="F47"/>
  <c r="G47"/>
  <c r="E48"/>
  <c r="F48"/>
  <c r="G48"/>
  <c r="E49"/>
  <c r="F49"/>
  <c r="G49"/>
  <c r="E50"/>
  <c r="F50"/>
  <c r="G50"/>
  <c r="E51"/>
  <c r="F51"/>
  <c r="G51"/>
  <c r="E52"/>
  <c r="F52"/>
  <c r="G52"/>
  <c r="E53"/>
  <c r="F53"/>
  <c r="G53"/>
  <c r="E54"/>
  <c r="F54"/>
  <c r="G54"/>
  <c r="E55"/>
  <c r="F55"/>
  <c r="G55"/>
  <c r="E56"/>
  <c r="F56"/>
  <c r="G56"/>
  <c r="E57"/>
  <c r="F57"/>
  <c r="G57"/>
  <c r="E58"/>
  <c r="F58"/>
  <c r="G58"/>
  <c r="E59"/>
  <c r="F59"/>
  <c r="G59"/>
  <c r="E60"/>
  <c r="F60"/>
  <c r="G60"/>
  <c r="E61"/>
  <c r="F61"/>
  <c r="G61"/>
  <c r="E62"/>
  <c r="F62"/>
  <c r="G62"/>
  <c r="E63"/>
  <c r="F63"/>
  <c r="G63"/>
  <c r="C64"/>
  <c r="E64"/>
  <c r="H64"/>
  <c r="J64"/>
  <c r="K64"/>
  <c r="L64"/>
  <c r="M64"/>
  <c r="N64"/>
  <c r="O64"/>
  <c r="P64"/>
  <c r="Q64"/>
  <c r="C27" i="44"/>
  <c r="C29"/>
  <c r="C17" i="67" s="1"/>
  <c r="C30" i="44"/>
  <c r="C31"/>
  <c r="C19" i="67" s="1"/>
  <c r="C32" i="44"/>
  <c r="C21" i="67" s="1"/>
  <c r="C33" i="44"/>
  <c r="C34"/>
  <c r="D34"/>
  <c r="E34"/>
  <c r="F34"/>
  <c r="G34"/>
  <c r="H34"/>
  <c r="I34"/>
  <c r="J34"/>
  <c r="C36"/>
  <c r="C37"/>
  <c r="C39"/>
  <c r="C40"/>
  <c r="C41"/>
  <c r="C42"/>
  <c r="C43"/>
  <c r="C44"/>
  <c r="C45"/>
  <c r="C46"/>
  <c r="C47"/>
  <c r="E48"/>
  <c r="G48"/>
  <c r="C36" i="67" s="1"/>
  <c r="I48" i="44"/>
  <c r="D49"/>
  <c r="F49"/>
  <c r="H49"/>
  <c r="I49"/>
  <c r="J49"/>
  <c r="D50"/>
  <c r="D53" s="1"/>
  <c r="F50"/>
  <c r="F53" s="1"/>
  <c r="H50"/>
  <c r="H53" s="1"/>
  <c r="I50"/>
  <c r="I53" s="1"/>
  <c r="J50"/>
  <c r="J53" s="1"/>
  <c r="C51"/>
  <c r="C40" i="43"/>
  <c r="C45"/>
  <c r="C52"/>
  <c r="C65"/>
  <c r="G22" i="42"/>
  <c r="G25" s="1"/>
  <c r="G23"/>
  <c r="G24"/>
  <c r="D25"/>
  <c r="E25"/>
  <c r="F25"/>
  <c r="G28"/>
  <c r="G29"/>
  <c r="G30"/>
  <c r="G31"/>
  <c r="G32"/>
  <c r="G33"/>
  <c r="G34"/>
  <c r="G35"/>
  <c r="G36"/>
  <c r="G37"/>
  <c r="G38"/>
  <c r="G39"/>
  <c r="G40"/>
  <c r="G41"/>
  <c r="G42"/>
  <c r="G43"/>
  <c r="G44"/>
  <c r="G45"/>
  <c r="D46"/>
  <c r="E46"/>
  <c r="F46"/>
  <c r="G46"/>
  <c r="G48"/>
  <c r="G49"/>
  <c r="G50"/>
  <c r="G51"/>
  <c r="G52"/>
  <c r="G53"/>
  <c r="G54"/>
  <c r="G55"/>
  <c r="D56"/>
  <c r="E56"/>
  <c r="F56"/>
  <c r="G56"/>
  <c r="D57"/>
  <c r="D59" s="1"/>
  <c r="E57"/>
  <c r="E59" s="1"/>
  <c r="F57"/>
  <c r="G57"/>
  <c r="G58"/>
  <c r="C202" i="67" s="1"/>
  <c r="F59" i="42"/>
  <c r="G75"/>
  <c r="G76"/>
  <c r="G77"/>
  <c r="G78"/>
  <c r="G79"/>
  <c r="G80"/>
  <c r="G81"/>
  <c r="G82"/>
  <c r="G83"/>
  <c r="G84"/>
  <c r="G85"/>
  <c r="G86"/>
  <c r="D87"/>
  <c r="D111" s="1"/>
  <c r="E87"/>
  <c r="E111" s="1"/>
  <c r="F87"/>
  <c r="F111" s="1"/>
  <c r="G89"/>
  <c r="G90"/>
  <c r="G91"/>
  <c r="G92"/>
  <c r="G93"/>
  <c r="G98" s="1"/>
  <c r="C206" i="67" s="1"/>
  <c r="G94" i="42"/>
  <c r="G95"/>
  <c r="G96"/>
  <c r="G97"/>
  <c r="D98"/>
  <c r="E98"/>
  <c r="F98"/>
  <c r="G101"/>
  <c r="G102"/>
  <c r="G103"/>
  <c r="G104"/>
  <c r="G105"/>
  <c r="G106"/>
  <c r="G107"/>
  <c r="G108"/>
  <c r="D110"/>
  <c r="E110"/>
  <c r="F110"/>
  <c r="G110"/>
  <c r="G113"/>
  <c r="G114"/>
  <c r="G115"/>
  <c r="G116"/>
  <c r="G117"/>
  <c r="G118"/>
  <c r="G119"/>
  <c r="G120"/>
  <c r="D121"/>
  <c r="E121"/>
  <c r="F121"/>
  <c r="G121"/>
  <c r="C207" i="67" s="1"/>
  <c r="G135" i="42"/>
  <c r="G136"/>
  <c r="G137"/>
  <c r="G138"/>
  <c r="G139"/>
  <c r="G140"/>
  <c r="G141"/>
  <c r="G142"/>
  <c r="G143"/>
  <c r="G144"/>
  <c r="G145"/>
  <c r="G146"/>
  <c r="G147"/>
  <c r="G148"/>
  <c r="D149"/>
  <c r="E149"/>
  <c r="F149"/>
  <c r="G149"/>
  <c r="C208" i="67" s="1"/>
  <c r="G151" i="42"/>
  <c r="G161" s="1"/>
  <c r="G163" s="1"/>
  <c r="C209" i="67" s="1"/>
  <c r="G152" i="42"/>
  <c r="G153"/>
  <c r="G154"/>
  <c r="G155"/>
  <c r="G156"/>
  <c r="G157"/>
  <c r="G158"/>
  <c r="G159"/>
  <c r="G160"/>
  <c r="D161"/>
  <c r="E161"/>
  <c r="E163" s="1"/>
  <c r="F161"/>
  <c r="F163" s="1"/>
  <c r="G162"/>
  <c r="D163"/>
  <c r="G165"/>
  <c r="C210" i="67" s="1"/>
  <c r="G166" i="42"/>
  <c r="G167"/>
  <c r="C211" i="67" s="1"/>
  <c r="F1" i="41"/>
  <c r="A18"/>
  <c r="A19" s="1"/>
  <c r="A20" s="1"/>
  <c r="A21" s="1"/>
  <c r="A22" s="1"/>
  <c r="A23" s="1"/>
  <c r="A24" s="1"/>
  <c r="A25" s="1"/>
  <c r="A26" s="1"/>
  <c r="A27" s="1"/>
  <c r="A28" s="1"/>
  <c r="A29" s="1"/>
  <c r="A30" s="1"/>
  <c r="A31" s="1"/>
  <c r="A32" s="1"/>
  <c r="A33" s="1"/>
  <c r="A34" s="1"/>
  <c r="G18"/>
  <c r="G20"/>
  <c r="G26" s="1"/>
  <c r="G22"/>
  <c r="G23"/>
  <c r="G24"/>
  <c r="G25"/>
  <c r="D26"/>
  <c r="D32" s="1"/>
  <c r="E26"/>
  <c r="F26"/>
  <c r="G29"/>
  <c r="G30"/>
  <c r="G31" s="1"/>
  <c r="D31"/>
  <c r="E31"/>
  <c r="E32" s="1"/>
  <c r="E36" s="1"/>
  <c r="F31"/>
  <c r="F32" s="1"/>
  <c r="F36" s="1"/>
  <c r="G33"/>
  <c r="G34"/>
  <c r="A83"/>
  <c r="A84" s="1"/>
  <c r="A85" s="1"/>
  <c r="A86" s="1"/>
  <c r="A87" s="1"/>
  <c r="A88" s="1"/>
  <c r="A89" s="1"/>
  <c r="A90" s="1"/>
  <c r="A91" s="1"/>
  <c r="A92" s="1"/>
  <c r="A93" s="1"/>
  <c r="A94" s="1"/>
  <c r="A95" s="1"/>
  <c r="A96" s="1"/>
  <c r="A97" s="1"/>
  <c r="A98" s="1"/>
  <c r="A99" s="1"/>
  <c r="G83"/>
  <c r="G85"/>
  <c r="G87"/>
  <c r="G88"/>
  <c r="G89"/>
  <c r="G90"/>
  <c r="D91"/>
  <c r="E91"/>
  <c r="F91"/>
  <c r="F97" s="1"/>
  <c r="F101" s="1"/>
  <c r="G94"/>
  <c r="G95"/>
  <c r="G96" s="1"/>
  <c r="D96"/>
  <c r="D97" s="1"/>
  <c r="E96"/>
  <c r="F96"/>
  <c r="E97"/>
  <c r="E101" s="1"/>
  <c r="G98"/>
  <c r="G99"/>
  <c r="C36" i="40"/>
  <c r="D36"/>
  <c r="C42"/>
  <c r="D42"/>
  <c r="C73" i="39"/>
  <c r="D73"/>
  <c r="F73"/>
  <c r="G73"/>
  <c r="H73"/>
  <c r="I73"/>
  <c r="J73"/>
  <c r="K73"/>
  <c r="L73"/>
  <c r="M73"/>
  <c r="N73"/>
  <c r="C40" i="38"/>
  <c r="D40"/>
  <c r="E40"/>
  <c r="F40"/>
  <c r="F67"/>
  <c r="C105"/>
  <c r="D105"/>
  <c r="E105"/>
  <c r="F105"/>
  <c r="F135"/>
  <c r="E62" i="37"/>
  <c r="H1" i="36"/>
  <c r="P16"/>
  <c r="Q16"/>
  <c r="R16"/>
  <c r="R61" s="1"/>
  <c r="P17"/>
  <c r="Q17"/>
  <c r="R17"/>
  <c r="P18"/>
  <c r="P61" s="1"/>
  <c r="Q18"/>
  <c r="R18"/>
  <c r="P19"/>
  <c r="Q19"/>
  <c r="R19"/>
  <c r="P20"/>
  <c r="Q20"/>
  <c r="R20"/>
  <c r="P21"/>
  <c r="Q21"/>
  <c r="R21"/>
  <c r="P22"/>
  <c r="Q22"/>
  <c r="R22"/>
  <c r="P23"/>
  <c r="Q23"/>
  <c r="R23"/>
  <c r="P24"/>
  <c r="Q24"/>
  <c r="R24"/>
  <c r="P25"/>
  <c r="Q25"/>
  <c r="R25"/>
  <c r="P26"/>
  <c r="Q26"/>
  <c r="R26"/>
  <c r="P27"/>
  <c r="Q27"/>
  <c r="R27"/>
  <c r="P28"/>
  <c r="Q28"/>
  <c r="R28"/>
  <c r="P29"/>
  <c r="Q29"/>
  <c r="R29"/>
  <c r="P30"/>
  <c r="Q30"/>
  <c r="R30"/>
  <c r="P31"/>
  <c r="Q31"/>
  <c r="R31"/>
  <c r="P32"/>
  <c r="Q32"/>
  <c r="R32"/>
  <c r="P33"/>
  <c r="Q33"/>
  <c r="R33"/>
  <c r="P34"/>
  <c r="Q34"/>
  <c r="R34"/>
  <c r="P35"/>
  <c r="Q35"/>
  <c r="R35"/>
  <c r="P36"/>
  <c r="Q36"/>
  <c r="R36"/>
  <c r="P37"/>
  <c r="Q37"/>
  <c r="R37"/>
  <c r="P38"/>
  <c r="Q38"/>
  <c r="R38"/>
  <c r="P39"/>
  <c r="Q39"/>
  <c r="R39"/>
  <c r="P40"/>
  <c r="Q40"/>
  <c r="R40"/>
  <c r="P41"/>
  <c r="Q41"/>
  <c r="R41"/>
  <c r="P42"/>
  <c r="Q42"/>
  <c r="R42"/>
  <c r="P43"/>
  <c r="Q43"/>
  <c r="R43"/>
  <c r="P44"/>
  <c r="Q44"/>
  <c r="R44"/>
  <c r="P45"/>
  <c r="Q45"/>
  <c r="R45"/>
  <c r="P46"/>
  <c r="Q46"/>
  <c r="R46"/>
  <c r="P47"/>
  <c r="Q47"/>
  <c r="R47"/>
  <c r="P48"/>
  <c r="Q48"/>
  <c r="R48"/>
  <c r="P49"/>
  <c r="Q49"/>
  <c r="R49"/>
  <c r="P50"/>
  <c r="Q50"/>
  <c r="R50"/>
  <c r="P51"/>
  <c r="Q51"/>
  <c r="R51"/>
  <c r="P52"/>
  <c r="Q52"/>
  <c r="R52"/>
  <c r="P53"/>
  <c r="Q53"/>
  <c r="R53"/>
  <c r="P54"/>
  <c r="Q54"/>
  <c r="R54"/>
  <c r="P55"/>
  <c r="Q55"/>
  <c r="R55"/>
  <c r="P56"/>
  <c r="Q56"/>
  <c r="R56"/>
  <c r="P57"/>
  <c r="Q57"/>
  <c r="R57"/>
  <c r="P58"/>
  <c r="Q58"/>
  <c r="R58"/>
  <c r="P59"/>
  <c r="Q59"/>
  <c r="R59"/>
  <c r="P60"/>
  <c r="Q60"/>
  <c r="R60"/>
  <c r="D61"/>
  <c r="E61"/>
  <c r="F61"/>
  <c r="G61"/>
  <c r="H61"/>
  <c r="I61"/>
  <c r="J61"/>
  <c r="K61"/>
  <c r="L61"/>
  <c r="M61"/>
  <c r="N61"/>
  <c r="O61"/>
  <c r="D1" i="35"/>
  <c r="E22" i="34"/>
  <c r="F37" i="33"/>
  <c r="H1" i="31"/>
  <c r="K15"/>
  <c r="K20"/>
  <c r="K24"/>
  <c r="K25"/>
  <c r="K32"/>
  <c r="H30" i="30"/>
  <c r="C61"/>
  <c r="C35" i="24"/>
  <c r="D35"/>
  <c r="C59"/>
  <c r="D59"/>
  <c r="C60"/>
  <c r="D60"/>
  <c r="H13" i="23"/>
  <c r="H14"/>
  <c r="H15"/>
  <c r="H16"/>
  <c r="H18"/>
  <c r="H19"/>
  <c r="H20"/>
  <c r="H21"/>
  <c r="H23"/>
  <c r="H24"/>
  <c r="H25"/>
  <c r="H27"/>
  <c r="H28"/>
  <c r="H29"/>
  <c r="H30"/>
  <c r="D31"/>
  <c r="E31"/>
  <c r="F31"/>
  <c r="G31"/>
  <c r="G1" i="22"/>
  <c r="H17"/>
  <c r="H18"/>
  <c r="D19"/>
  <c r="E19"/>
  <c r="F19"/>
  <c r="G19"/>
  <c r="H22"/>
  <c r="H23"/>
  <c r="H25"/>
  <c r="H26"/>
  <c r="H27"/>
  <c r="C62" i="21"/>
  <c r="G1" i="20"/>
  <c r="H17"/>
  <c r="H18"/>
  <c r="C19"/>
  <c r="E19"/>
  <c r="G19"/>
  <c r="H44"/>
  <c r="C45"/>
  <c r="E45"/>
  <c r="G45"/>
  <c r="F1" i="19"/>
  <c r="E35"/>
  <c r="F35"/>
  <c r="G35"/>
  <c r="F52"/>
  <c r="F58" s="1"/>
  <c r="F53"/>
  <c r="F54"/>
  <c r="F55"/>
  <c r="F56"/>
  <c r="F57"/>
  <c r="C58"/>
  <c r="D58"/>
  <c r="E58"/>
  <c r="G58"/>
  <c r="F59"/>
  <c r="F60"/>
  <c r="F66" s="1"/>
  <c r="F61"/>
  <c r="F62"/>
  <c r="F63"/>
  <c r="F64"/>
  <c r="F65"/>
  <c r="C66"/>
  <c r="D66"/>
  <c r="E66"/>
  <c r="G66"/>
  <c r="M10" i="18"/>
  <c r="M11"/>
  <c r="M12"/>
  <c r="M13" s="1"/>
  <c r="M14" s="1"/>
  <c r="M15" s="1"/>
  <c r="M16" s="1"/>
  <c r="M17" s="1"/>
  <c r="M18" s="1"/>
  <c r="M19" s="1"/>
  <c r="M20" s="1"/>
  <c r="M21" s="1"/>
  <c r="M22" s="1"/>
  <c r="M23" s="1"/>
  <c r="M24" s="1"/>
  <c r="M25" s="1"/>
  <c r="M26" s="1"/>
  <c r="M27" s="1"/>
  <c r="M28" s="1"/>
  <c r="M29" s="1"/>
  <c r="M30" s="1"/>
  <c r="M31" s="1"/>
  <c r="M32" s="1"/>
  <c r="P54"/>
  <c r="P58" s="1"/>
  <c r="R54"/>
  <c r="S54"/>
  <c r="S58" s="1"/>
  <c r="R58"/>
  <c r="D49" i="17"/>
  <c r="E49"/>
  <c r="F49"/>
  <c r="G49"/>
  <c r="H49"/>
  <c r="I49"/>
  <c r="C19" i="16"/>
  <c r="C25" s="1"/>
  <c r="C41"/>
  <c r="C47"/>
  <c r="C55"/>
  <c r="G31" i="15"/>
  <c r="A32"/>
  <c r="A33"/>
  <c r="A34" s="1"/>
  <c r="G34"/>
  <c r="A35"/>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G36"/>
  <c r="G37"/>
  <c r="D41"/>
  <c r="G41" s="1"/>
  <c r="G43" s="1"/>
  <c r="E41"/>
  <c r="F41"/>
  <c r="F43" s="1"/>
  <c r="E43"/>
  <c r="G48"/>
  <c r="G59"/>
  <c r="F19" i="14"/>
  <c r="F20"/>
  <c r="F21"/>
  <c r="F32" s="1"/>
  <c r="F22"/>
  <c r="F23"/>
  <c r="F24"/>
  <c r="F25"/>
  <c r="F26"/>
  <c r="F27"/>
  <c r="F28"/>
  <c r="F29"/>
  <c r="F30"/>
  <c r="F31"/>
  <c r="C32"/>
  <c r="D32"/>
  <c r="E32"/>
  <c r="G32"/>
  <c r="F33"/>
  <c r="F66" s="1"/>
  <c r="D34"/>
  <c r="D66" s="1"/>
  <c r="F34"/>
  <c r="F35"/>
  <c r="F36"/>
  <c r="F37"/>
  <c r="F38"/>
  <c r="F39"/>
  <c r="F40"/>
  <c r="F41"/>
  <c r="F42"/>
  <c r="F43"/>
  <c r="F44"/>
  <c r="F45"/>
  <c r="F46"/>
  <c r="F47"/>
  <c r="F48"/>
  <c r="F49"/>
  <c r="F50"/>
  <c r="F51"/>
  <c r="F52"/>
  <c r="F53"/>
  <c r="F54"/>
  <c r="F55"/>
  <c r="F56"/>
  <c r="F57"/>
  <c r="F58"/>
  <c r="F59"/>
  <c r="F60"/>
  <c r="F61"/>
  <c r="F62"/>
  <c r="F63"/>
  <c r="F64"/>
  <c r="F65"/>
  <c r="C66"/>
  <c r="E66"/>
  <c r="G66"/>
  <c r="G1" i="13"/>
  <c r="G22"/>
  <c r="H22"/>
  <c r="H40"/>
  <c r="G23" s="1"/>
  <c r="G24" s="1"/>
  <c r="H41"/>
  <c r="H46" s="1"/>
  <c r="H23" s="1"/>
  <c r="H24" s="1"/>
  <c r="H42"/>
  <c r="H43"/>
  <c r="H44"/>
  <c r="H45"/>
  <c r="D46"/>
  <c r="E46"/>
  <c r="F46"/>
  <c r="G46"/>
  <c r="D24" i="12"/>
  <c r="D31"/>
  <c r="D38"/>
  <c r="D66"/>
  <c r="H1" i="11"/>
  <c r="E37"/>
  <c r="G37"/>
  <c r="H37"/>
  <c r="I37"/>
  <c r="E45"/>
  <c r="G45"/>
  <c r="H45"/>
  <c r="I45"/>
  <c r="C67" i="10"/>
  <c r="C77" i="9"/>
  <c r="C80" s="1"/>
  <c r="C78"/>
  <c r="D80"/>
  <c r="E80"/>
  <c r="F80"/>
  <c r="F90"/>
  <c r="C92"/>
  <c r="D92"/>
  <c r="F92" s="1"/>
  <c r="F98" s="1"/>
  <c r="F102" s="1"/>
  <c r="F94"/>
  <c r="F96"/>
  <c r="C98"/>
  <c r="C102" s="1"/>
  <c r="F100"/>
  <c r="E108"/>
  <c r="E110"/>
  <c r="E114" s="1"/>
  <c r="E112"/>
  <c r="C114"/>
  <c r="D114"/>
  <c r="C23" i="8"/>
  <c r="D23"/>
  <c r="F11" i="7"/>
  <c r="H11"/>
  <c r="F15"/>
  <c r="F28" s="1"/>
  <c r="D19"/>
  <c r="F19"/>
  <c r="F23"/>
  <c r="E28"/>
  <c r="G28"/>
  <c r="I28"/>
  <c r="J28"/>
  <c r="K28"/>
  <c r="F30"/>
  <c r="M30"/>
  <c r="F34"/>
  <c r="D36"/>
  <c r="D51" s="1"/>
  <c r="D39"/>
  <c r="F39" s="1"/>
  <c r="D42"/>
  <c r="F42" s="1"/>
  <c r="F45"/>
  <c r="D48"/>
  <c r="F48"/>
  <c r="E51"/>
  <c r="G51"/>
  <c r="I51"/>
  <c r="J51"/>
  <c r="K51"/>
  <c r="H67"/>
  <c r="H15" s="1"/>
  <c r="H69"/>
  <c r="H73"/>
  <c r="H95" s="1"/>
  <c r="H85"/>
  <c r="H90"/>
  <c r="H91"/>
  <c r="H92"/>
  <c r="H93"/>
  <c r="H97"/>
  <c r="H99"/>
  <c r="H100"/>
  <c r="H101"/>
  <c r="H102"/>
  <c r="H103"/>
  <c r="C104"/>
  <c r="H104"/>
  <c r="H105"/>
  <c r="H107"/>
  <c r="I122"/>
  <c r="I126"/>
  <c r="I131"/>
  <c r="I132"/>
  <c r="I134"/>
  <c r="I140"/>
  <c r="I141"/>
  <c r="I142"/>
  <c r="I144"/>
  <c r="I149" s="1"/>
  <c r="H42" s="1"/>
  <c r="I145"/>
  <c r="I146"/>
  <c r="I151"/>
  <c r="I153"/>
  <c r="I154"/>
  <c r="I160"/>
  <c r="H36" s="1"/>
  <c r="I162"/>
  <c r="H45" s="1"/>
  <c r="I164"/>
  <c r="H34" s="1"/>
  <c r="M179"/>
  <c r="K183"/>
  <c r="M183" s="1"/>
  <c r="M187"/>
  <c r="M191"/>
  <c r="K195"/>
  <c r="M195" s="1"/>
  <c r="D202"/>
  <c r="E202"/>
  <c r="F202"/>
  <c r="G202"/>
  <c r="H202"/>
  <c r="I202"/>
  <c r="J202"/>
  <c r="F283"/>
  <c r="M283"/>
  <c r="F289"/>
  <c r="M289" s="1"/>
  <c r="F295"/>
  <c r="M295" s="1"/>
  <c r="D300"/>
  <c r="E300"/>
  <c r="G300"/>
  <c r="G307" s="1"/>
  <c r="H300"/>
  <c r="H307" s="1"/>
  <c r="I300"/>
  <c r="J300"/>
  <c r="J307" s="1"/>
  <c r="K300"/>
  <c r="K307" s="1"/>
  <c r="F304"/>
  <c r="M304" s="1"/>
  <c r="D307"/>
  <c r="E307"/>
  <c r="I307"/>
  <c r="A1" i="3"/>
  <c r="A6" i="1"/>
  <c r="A55" s="1"/>
  <c r="A43"/>
  <c r="A45"/>
  <c r="F1" i="47" s="1"/>
  <c r="A49" i="1"/>
  <c r="A72" i="57" s="1"/>
  <c r="A51" i="1"/>
  <c r="D1" i="30" s="1"/>
  <c r="A53" i="1"/>
  <c r="A57"/>
  <c r="A59"/>
  <c r="A61"/>
  <c r="C171" i="67" l="1"/>
  <c r="C176" s="1"/>
  <c r="C164"/>
  <c r="C49"/>
  <c r="C65"/>
  <c r="C55"/>
  <c r="C33"/>
  <c r="C96" s="1"/>
  <c r="C186" s="1"/>
  <c r="E132" i="49"/>
  <c r="F108"/>
  <c r="G128"/>
  <c r="D124"/>
  <c r="G64"/>
  <c r="G89"/>
  <c r="F64"/>
  <c r="G33"/>
  <c r="I155" i="7"/>
  <c r="H48" s="1"/>
  <c r="M48" s="1"/>
  <c r="E280" i="50"/>
  <c r="E252"/>
  <c r="E120"/>
  <c r="E331" s="1"/>
  <c r="H19" i="22"/>
  <c r="H109" i="7"/>
  <c r="H23" s="1"/>
  <c r="M23" s="1"/>
  <c r="M11"/>
  <c r="M300"/>
  <c r="M307" s="1"/>
  <c r="I135"/>
  <c r="H39" s="1"/>
  <c r="H51" s="1"/>
  <c r="F300"/>
  <c r="F307" s="1"/>
  <c r="M42"/>
  <c r="M34"/>
  <c r="C146" i="67"/>
  <c r="H45" i="20"/>
  <c r="H31" i="23"/>
  <c r="D164" i="42"/>
  <c r="D168" s="1"/>
  <c r="C84" i="9"/>
  <c r="M45" i="7"/>
  <c r="D82" i="9"/>
  <c r="D84" s="1"/>
  <c r="C82"/>
  <c r="M202" i="7"/>
  <c r="M15"/>
  <c r="F112" i="9"/>
  <c r="F82" s="1"/>
  <c r="F84" s="1"/>
  <c r="F108"/>
  <c r="A67" i="10"/>
  <c r="A1" i="11"/>
  <c r="A1" i="24"/>
  <c r="A1" i="5"/>
  <c r="H88" i="7"/>
  <c r="H19" s="1"/>
  <c r="M19" s="1"/>
  <c r="F110" i="9"/>
  <c r="E82" s="1"/>
  <c r="E84" s="1"/>
  <c r="A1"/>
  <c r="A1" i="10"/>
  <c r="A1" i="12"/>
  <c r="J1" i="17"/>
  <c r="A1" i="25"/>
  <c r="C1" i="29"/>
  <c r="C1" i="32"/>
  <c r="D1" i="37"/>
  <c r="F1" i="39"/>
  <c r="G91" i="41"/>
  <c r="G32"/>
  <c r="C203" i="67"/>
  <c r="G59" i="42"/>
  <c r="A1" i="43"/>
  <c r="C48" i="44"/>
  <c r="E49"/>
  <c r="E50" s="1"/>
  <c r="E53" s="1"/>
  <c r="F64" i="45"/>
  <c r="J1"/>
  <c r="A1" i="52"/>
  <c r="G1" i="59"/>
  <c r="A1" i="40"/>
  <c r="B1" i="31"/>
  <c r="A1" i="65"/>
  <c r="F36" i="7"/>
  <c r="A1" i="8"/>
  <c r="D98" i="9"/>
  <c r="D102" s="1"/>
  <c r="F1" i="14"/>
  <c r="D43" i="15"/>
  <c r="A1" i="16"/>
  <c r="A1" i="17"/>
  <c r="R1" i="18"/>
  <c r="H19" i="20"/>
  <c r="A1" i="21"/>
  <c r="A2" i="26"/>
  <c r="A1" i="29"/>
  <c r="A1" i="30"/>
  <c r="K26" i="31"/>
  <c r="K27" s="1"/>
  <c r="A1" i="32"/>
  <c r="D1" i="34"/>
  <c r="J1" i="36"/>
  <c r="A1" i="37"/>
  <c r="C1" i="39"/>
  <c r="G97" i="41"/>
  <c r="G87" i="42"/>
  <c r="A4" i="63"/>
  <c r="H1" i="60"/>
  <c r="A66" i="59"/>
  <c r="A1" i="55"/>
  <c r="A1" i="51"/>
  <c r="A63" i="50"/>
  <c r="A123"/>
  <c r="A291"/>
  <c r="A1" i="49"/>
  <c r="A67"/>
  <c r="A1" i="47"/>
  <c r="A1" i="62"/>
  <c r="A1" i="61"/>
  <c r="A49"/>
  <c r="A1" i="60"/>
  <c r="A1" i="59"/>
  <c r="A1" i="58"/>
  <c r="A1" i="56"/>
  <c r="A1" i="53"/>
  <c r="A1" i="54"/>
  <c r="A1" i="50"/>
  <c r="A1" i="46"/>
  <c r="A1" i="41"/>
  <c r="A1" i="39"/>
  <c r="A1" i="36"/>
  <c r="A1" i="34"/>
  <c r="A61" i="30"/>
  <c r="A64" i="29"/>
  <c r="A1" i="19"/>
  <c r="A1" i="18"/>
  <c r="A235" i="50"/>
  <c r="A1" i="48"/>
  <c r="A125" i="42"/>
  <c r="A51" i="51"/>
  <c r="A1" i="45"/>
  <c r="A1" i="42"/>
  <c r="A63"/>
  <c r="A66" i="41"/>
  <c r="A1" i="38"/>
  <c r="A1" i="14"/>
  <c r="M1" i="18"/>
  <c r="B65" i="31"/>
  <c r="F164" i="42"/>
  <c r="F168" s="1"/>
  <c r="A1" i="44"/>
  <c r="F132" i="49"/>
  <c r="G132"/>
  <c r="F33"/>
  <c r="E45"/>
  <c r="F45" s="1"/>
  <c r="I43" i="55"/>
  <c r="C64" i="67"/>
  <c r="C66"/>
  <c r="A63" i="1"/>
  <c r="E72" i="57"/>
  <c r="E1" i="54"/>
  <c r="B1" i="52"/>
  <c r="G51" i="51"/>
  <c r="D1" i="50"/>
  <c r="D181"/>
  <c r="D235"/>
  <c r="C4" i="63"/>
  <c r="I1" i="60"/>
  <c r="G66" i="59"/>
  <c r="H1" i="55"/>
  <c r="F143" i="49"/>
  <c r="P1" i="45"/>
  <c r="G1" i="51"/>
  <c r="D63" i="50"/>
  <c r="D123"/>
  <c r="D291"/>
  <c r="F1" i="49"/>
  <c r="F67"/>
  <c r="D1" i="60"/>
  <c r="G1" i="45"/>
  <c r="F1" i="42"/>
  <c r="F63"/>
  <c r="F66" i="41"/>
  <c r="E1" i="38"/>
  <c r="D1" i="33"/>
  <c r="C65" i="31"/>
  <c r="G2" i="26"/>
  <c r="C1" i="24"/>
  <c r="G1" i="23"/>
  <c r="F1" i="15"/>
  <c r="G1" i="61"/>
  <c r="I1" i="58"/>
  <c r="F1" i="53"/>
  <c r="I1" i="44"/>
  <c r="C1" i="43"/>
  <c r="H1" i="62"/>
  <c r="G1" i="56"/>
  <c r="D1" i="48"/>
  <c r="F125" i="42"/>
  <c r="C1" i="40"/>
  <c r="M1" i="39"/>
  <c r="E70" i="38"/>
  <c r="Q1" i="36"/>
  <c r="A1" i="4"/>
  <c r="K202" i="7"/>
  <c r="A67" i="9"/>
  <c r="C1" i="10"/>
  <c r="A73" i="12"/>
  <c r="A1" i="13"/>
  <c r="A1" i="15"/>
  <c r="I1" i="18"/>
  <c r="A1" i="20"/>
  <c r="A1" i="22"/>
  <c r="A1" i="23"/>
  <c r="G1" i="25"/>
  <c r="C64" i="29"/>
  <c r="C114" s="1"/>
  <c r="A65" i="31"/>
  <c r="D1"/>
  <c r="A1" i="33"/>
  <c r="A1" i="35"/>
  <c r="Q61" i="36"/>
  <c r="A70" i="38"/>
  <c r="E164" i="42"/>
  <c r="E168" s="1"/>
  <c r="C24" i="67"/>
  <c r="C49" i="44"/>
  <c r="C50" s="1"/>
  <c r="C53" s="1"/>
  <c r="G50"/>
  <c r="G53" s="1"/>
  <c r="G64" i="45"/>
  <c r="A143" i="49"/>
  <c r="C81" i="67"/>
  <c r="A181" i="50"/>
  <c r="G49" i="61"/>
  <c r="C23" i="67"/>
  <c r="C20"/>
  <c r="C22" s="1"/>
  <c r="C56"/>
  <c r="G108" i="47"/>
  <c r="D45" i="49"/>
  <c r="G44"/>
  <c r="D218" i="50"/>
  <c r="C78" i="67"/>
  <c r="C74"/>
  <c r="D119" i="50"/>
  <c r="D120" s="1"/>
  <c r="D331" s="1"/>
  <c r="C174" i="67" s="1"/>
  <c r="C72"/>
  <c r="C75" s="1"/>
  <c r="C84" s="1"/>
  <c r="H77" i="51"/>
  <c r="I65" i="46"/>
  <c r="G124" i="49"/>
  <c r="C124"/>
  <c r="F124" s="1"/>
  <c r="H91" i="51"/>
  <c r="G45" i="53"/>
  <c r="C102" i="67"/>
  <c r="C38"/>
  <c r="G49" i="44"/>
  <c r="C61" i="67"/>
  <c r="C59"/>
  <c r="G108" i="49"/>
  <c r="D115"/>
  <c r="F88"/>
  <c r="E89"/>
  <c r="F89" s="1"/>
  <c r="C144" i="67"/>
  <c r="C142"/>
  <c r="C54"/>
  <c r="C115" i="49"/>
  <c r="F115" s="1"/>
  <c r="C166" i="67" l="1"/>
  <c r="C100" s="1"/>
  <c r="C136" s="1"/>
  <c r="C175"/>
  <c r="C185" s="1"/>
  <c r="C187" s="1"/>
  <c r="C189" s="1"/>
  <c r="C180"/>
  <c r="C104" s="1"/>
  <c r="M39" i="7"/>
  <c r="M28"/>
  <c r="C138" i="67"/>
  <c r="C140"/>
  <c r="C26"/>
  <c r="C94" s="1"/>
  <c r="C122" s="1"/>
  <c r="C205"/>
  <c r="C214" s="1"/>
  <c r="C221" s="1"/>
  <c r="C225" s="1"/>
  <c r="G111" i="42"/>
  <c r="G164" s="1"/>
  <c r="G168" s="1"/>
  <c r="M36" i="7"/>
  <c r="M51" s="1"/>
  <c r="F51"/>
  <c r="C136" i="49"/>
  <c r="G45"/>
  <c r="D136"/>
  <c r="F114" i="9"/>
  <c r="G115" i="49"/>
  <c r="H28" i="7"/>
  <c r="B114"/>
  <c r="B170"/>
  <c r="B222"/>
  <c r="B274"/>
  <c r="B1"/>
  <c r="B54"/>
  <c r="E136" i="49"/>
  <c r="G136" l="1"/>
  <c r="F136"/>
  <c r="C114" i="67"/>
  <c r="C112" s="1"/>
  <c r="C128"/>
  <c r="C118"/>
  <c r="C126"/>
  <c r="C124"/>
  <c r="C120"/>
  <c r="M56" i="7"/>
  <c r="C130" i="67" l="1"/>
  <c r="C132" s="1"/>
  <c r="C148"/>
  <c r="C150" s="1"/>
</calcChain>
</file>

<file path=xl/sharedStrings.xml><?xml version="1.0" encoding="utf-8"?>
<sst xmlns="http://schemas.openxmlformats.org/spreadsheetml/2006/main" count="6328" uniqueCount="3748">
  <si>
    <t>Depreciation and Amortization</t>
  </si>
  <si>
    <t xml:space="preserve">     Gains on resale or cancellation of reacquired</t>
  </si>
  <si>
    <t xml:space="preserve">     Common utility plant</t>
  </si>
  <si>
    <t xml:space="preserve">       capital stock</t>
  </si>
  <si>
    <t xml:space="preserve">     Electric plant</t>
  </si>
  <si>
    <t xml:space="preserve">     Miscellaneous paid-in capital</t>
  </si>
  <si>
    <t>Directors</t>
  </si>
  <si>
    <t>104-105</t>
  </si>
  <si>
    <t xml:space="preserve">     Reduction in par or stated value of capital stock</t>
  </si>
  <si>
    <t>Discount - Premium on Long Term debt</t>
  </si>
  <si>
    <t xml:space="preserve">     Regulatory assets</t>
  </si>
  <si>
    <t>232</t>
  </si>
  <si>
    <t>Dividend Appropriations</t>
  </si>
  <si>
    <t xml:space="preserve">     Regulatory liabilities</t>
  </si>
  <si>
    <t>278</t>
  </si>
  <si>
    <t>Earnings, Retained</t>
  </si>
  <si>
    <t>Overhead, Construction</t>
  </si>
  <si>
    <t>Electric Energy Account</t>
  </si>
  <si>
    <t>401</t>
  </si>
  <si>
    <t>Peaks, Monthly, and Output</t>
  </si>
  <si>
    <t>Enviromental Protection</t>
  </si>
  <si>
    <t>Plant, Common Utility</t>
  </si>
  <si>
    <t xml:space="preserve">     Expenses</t>
  </si>
  <si>
    <t>431</t>
  </si>
  <si>
    <t xml:space="preserve">     Facilities</t>
  </si>
  <si>
    <t>430</t>
  </si>
  <si>
    <t>Index-1</t>
  </si>
  <si>
    <t>Plant - Electric</t>
  </si>
  <si>
    <t xml:space="preserve">     Accumulated provision for depreciation</t>
  </si>
  <si>
    <t xml:space="preserve">     Premium on  debt</t>
  </si>
  <si>
    <t xml:space="preserve">     Construction work in progress</t>
  </si>
  <si>
    <t>216</t>
  </si>
  <si>
    <t>Unrecovered Plant and Regulatory Study Costs</t>
  </si>
  <si>
    <t>Report on Line 3 items such as transfers of excess pension funds from the company's pension trust fund to an account set up under Section 401(h) of the Internal Revenue Code.</t>
  </si>
  <si>
    <t>Report on Line 5 items of income (e.g., dividends and interest).</t>
  </si>
  <si>
    <t>The amount reported on Line 9 should be the same amount as that reported on Line 4 on Page 31.</t>
  </si>
  <si>
    <t xml:space="preserve">(b)   </t>
  </si>
  <si>
    <t>EXTERNALLY HELD OPEB DEDICATED FUNDS OR TRUSTS</t>
  </si>
  <si>
    <t>Fair Value of Plan Assets at Beginning of Period</t>
  </si>
  <si>
    <t>Contributions to the Fund:</t>
  </si>
  <si>
    <t xml:space="preserve">     Deposits of Company Funds</t>
  </si>
  <si>
    <t>3.  If the trustee of any fund is an associated company, give name of such associated company.</t>
  </si>
  <si>
    <t>43A</t>
  </si>
  <si>
    <t xml:space="preserve">                              )    ss.:</t>
  </si>
  <si>
    <t>(Account 404.3)</t>
  </si>
  <si>
    <t xml:space="preserve"> (Account 405)</t>
  </si>
  <si>
    <t>Intangible Plant</t>
  </si>
  <si>
    <t>Production Plant, Manufactured Gas</t>
  </si>
  <si>
    <t>Production and Gathering Plant, Natural Gas</t>
  </si>
  <si>
    <t>Underground Gas Storage Plant</t>
  </si>
  <si>
    <t>Other Gas Storage Plant</t>
  </si>
  <si>
    <t>Base Load LNG Terminating and Processing Plant</t>
  </si>
  <si>
    <t>Transmission Plant</t>
  </si>
  <si>
    <t>Distribution Plant</t>
  </si>
  <si>
    <t>General Plant</t>
  </si>
  <si>
    <t>Common Plant - Gas</t>
  </si>
  <si>
    <t>B. Basis for Depletion and Amortization Charges</t>
  </si>
  <si>
    <t>83</t>
  </si>
  <si>
    <t>DEPRECIATION AND AMORTIZATION OF GAS PLANT (CONTINUED)</t>
  </si>
  <si>
    <t>C. Factors Used in Estimating Depreciation charges (Continued)</t>
  </si>
  <si>
    <t>Depreciable</t>
  </si>
  <si>
    <t>Estimated</t>
  </si>
  <si>
    <t>Net</t>
  </si>
  <si>
    <t>Applied</t>
  </si>
  <si>
    <t>Mortality</t>
  </si>
  <si>
    <t>Average Age</t>
  </si>
  <si>
    <t>Plant Base</t>
  </si>
  <si>
    <t>Avg. Service</t>
  </si>
  <si>
    <t>Salvage</t>
  </si>
  <si>
    <t>Depr. Rate(s)</t>
  </si>
  <si>
    <t>Curve</t>
  </si>
  <si>
    <t>Surviving</t>
  </si>
  <si>
    <t>(thousands)</t>
  </si>
  <si>
    <t>Life</t>
  </si>
  <si>
    <t>(percent)</t>
  </si>
  <si>
    <t>Type</t>
  </si>
  <si>
    <t>84</t>
  </si>
  <si>
    <t>DATA BY TERRITORIAL SUBDIVISIONS - GAS</t>
  </si>
  <si>
    <t xml:space="preserve">     Report the indicated breakdown of operating revenue deductions and plant investment applicable respectively to</t>
  </si>
  <si>
    <t>accounting divisions and cost areas.  Accounts, or groups of accounts, which may be kept on a company-wide</t>
  </si>
  <si>
    <t>basis on order of the Commission should be shown as separate single items.  If the boundaries of a "cost area" are</t>
  </si>
  <si>
    <t>not apparent from entries in column (f), or are not otherwise a matter of record with the commission, a reasonably</t>
  </si>
  <si>
    <t>complete description should be furnished.  No breakdown by primary accounts  is required for columns (g) and (h).</t>
  </si>
  <si>
    <t>ACCOUNTING DIVISIONS</t>
  </si>
  <si>
    <t>Operation</t>
  </si>
  <si>
    <t>Designation</t>
  </si>
  <si>
    <t>(Acct.  401 -402.1)</t>
  </si>
  <si>
    <t>(Acct. 404-407)</t>
  </si>
  <si>
    <t>COST AREAS</t>
  </si>
  <si>
    <t>85</t>
  </si>
  <si>
    <t>DATA BY TERRITORIAL SUBDIVISIONS - GAS (Continued)</t>
  </si>
  <si>
    <t xml:space="preserve">(Acct.  401-402.1) </t>
  </si>
  <si>
    <t>85-A</t>
  </si>
  <si>
    <t>PRODUCTION PLANT STATISTICS</t>
  </si>
  <si>
    <t>Report the indicated data relating to the operation of each gas producing plant.  Entries on lines 1 to 12  should not include purchased gas which has been directly</t>
  </si>
  <si>
    <t>mixed but should include gas which has been reformed.  Entries on lines 8 to 12 should include the principal fuels used, and it may be advisable to use</t>
  </si>
  <si>
    <t>more than one column for lines 1 to 22 when more than one kind of gas is produced at a single plant.</t>
  </si>
  <si>
    <t>Designation of Plant</t>
  </si>
  <si>
    <t>Totals</t>
  </si>
  <si>
    <t>Net gas produced (kind and Btu)</t>
  </si>
  <si>
    <t>Maximum 24 - hour make  Dth</t>
  </si>
  <si>
    <t>Date of occurrence</t>
  </si>
  <si>
    <t>Fuel used, kind</t>
  </si>
  <si>
    <t xml:space="preserve">  Unit</t>
  </si>
  <si>
    <t xml:space="preserve">  Quantity</t>
  </si>
  <si>
    <t xml:space="preserve">  Average cost per unit</t>
  </si>
  <si>
    <t xml:space="preserve">  Average Btu per ___________</t>
  </si>
  <si>
    <t>Operation supervision and engineering</t>
  </si>
  <si>
    <t>Operation labor</t>
  </si>
  <si>
    <t>Fuel</t>
  </si>
  <si>
    <t>All other operation expenses</t>
  </si>
  <si>
    <t>Residuals produced - credit</t>
  </si>
  <si>
    <t>All other expenses</t>
  </si>
  <si>
    <t xml:space="preserve">   Total Accounts 700 to 743.2</t>
  </si>
  <si>
    <t>Reformed gas charged to Account 805</t>
  </si>
  <si>
    <t>86</t>
  </si>
  <si>
    <t>NATURAL GAS PRODUCTION LAND, WELLS AND STATISTICS</t>
  </si>
  <si>
    <t>1. Report the indicated particulars of natural gas production land and natural gas wells for the year.</t>
  </si>
  <si>
    <t xml:space="preserve">Acreage at end of </t>
  </si>
  <si>
    <t>Number of Wells</t>
  </si>
  <si>
    <t xml:space="preserve">Added </t>
  </si>
  <si>
    <t xml:space="preserve">Retired </t>
  </si>
  <si>
    <t>At End</t>
  </si>
  <si>
    <t>Approx..</t>
  </si>
  <si>
    <t>Net Gas</t>
  </si>
  <si>
    <t>during</t>
  </si>
  <si>
    <t>Produced</t>
  </si>
  <si>
    <t>Designation of Field</t>
  </si>
  <si>
    <t>Owned</t>
  </si>
  <si>
    <t>Leased</t>
  </si>
  <si>
    <t>Depth Ft.</t>
  </si>
  <si>
    <t xml:space="preserve">                      Totals</t>
  </si>
  <si>
    <t>2. Show the extent to which the wells included above are owned or leased.</t>
  </si>
  <si>
    <t>NATURAL GAS GATHERING LINES</t>
  </si>
  <si>
    <t>1. Report the indicated particulars of pipeline carried in Account 332 at the end of the year and of similar property held under lease,</t>
  </si>
  <si>
    <t xml:space="preserve">     distinguishing between the two by suitable entries in columns (a) and (d).  Show lengths in feet in columns (b), (c), (e) and (f).</t>
  </si>
  <si>
    <t>3" and</t>
  </si>
  <si>
    <t>Over</t>
  </si>
  <si>
    <t>Less</t>
  </si>
  <si>
    <t>3"</t>
  </si>
  <si>
    <t>2. If at the end of the year any gathering line included above (and used for conveying gas) was operated at a pressure in excess of</t>
  </si>
  <si>
    <t xml:space="preserve">   125 psig, show hereunder the total length of such line segregated on the basis of nominal diameter in inches.</t>
  </si>
  <si>
    <t>87</t>
  </si>
  <si>
    <t>88</t>
  </si>
  <si>
    <t>TRANSMISSION SYSTEM</t>
  </si>
  <si>
    <t>TRANSMISSION SYSTEM (Continued)</t>
  </si>
  <si>
    <t>1. Show a description of the transmission system at the end of the year disregarding comparatively insignificant branches.  The latter should be</t>
  </si>
  <si>
    <t xml:space="preserve">    summarized on the basis of size and length and shown hereunder as a separate item.  Show particularly points of origin and termination, distances in</t>
  </si>
  <si>
    <t xml:space="preserve">    miles, sizes of pipe, operating pressures, and principal compressing, regulating, and measuring stations.  In completing this schedule use of a map is</t>
  </si>
  <si>
    <t xml:space="preserve">           to receive benefits from that plan or that  eliminates the accrual of benefits for some or all of the future services</t>
  </si>
  <si>
    <t xml:space="preserve">     Gain or (loss): (3)-(4)</t>
  </si>
  <si>
    <t xml:space="preserve">           of a significant number of those employees.</t>
  </si>
  <si>
    <t>Products Extraction Plant</t>
  </si>
  <si>
    <t>Land and Land Rights</t>
  </si>
  <si>
    <t>(341)</t>
  </si>
  <si>
    <t>Structures and Improvements</t>
  </si>
  <si>
    <t>(342)</t>
  </si>
  <si>
    <t>Extraction and Refining Equipment</t>
  </si>
  <si>
    <t>(343)</t>
  </si>
  <si>
    <t>Pipe Lines</t>
  </si>
  <si>
    <t>(344)</t>
  </si>
  <si>
    <t>Extracted Products Storage Equipment</t>
  </si>
  <si>
    <t>(345)</t>
  </si>
  <si>
    <t>Compressor Equipment</t>
  </si>
  <si>
    <t>(346)</t>
  </si>
  <si>
    <t>Gas Meas. and Reg. Equipment</t>
  </si>
  <si>
    <t>(347)</t>
  </si>
  <si>
    <t xml:space="preserve">     TOTAL Products Extraction Plant</t>
  </si>
  <si>
    <t xml:space="preserve">     TOTAL Nat. Gas Production Plant</t>
  </si>
  <si>
    <t>Mfd. Gas Prod. Plant (Submit Suppl. Statement)</t>
  </si>
  <si>
    <t>TOTAL Production Plant</t>
  </si>
  <si>
    <t>60</t>
  </si>
  <si>
    <t>GAS PLANT IN SERVICE (Continued)</t>
  </si>
  <si>
    <t>Producing Leaseholds</t>
  </si>
  <si>
    <t>(325.3)</t>
  </si>
  <si>
    <t>Gas Rights</t>
  </si>
  <si>
    <t>Rights-of-Way</t>
  </si>
  <si>
    <t>(325.5)</t>
  </si>
  <si>
    <t>Other Land and Land Rights</t>
  </si>
  <si>
    <t>(326)</t>
  </si>
  <si>
    <t>Gas Well Structures</t>
  </si>
  <si>
    <t>(327)</t>
  </si>
  <si>
    <t>Report on line 4 the expected return on plan assets (a component of the current-year expense calculation, which should</t>
  </si>
  <si>
    <t>be prorated for the elapsed portion of the current year).</t>
  </si>
  <si>
    <t>For the amount reported on line 16 specify:</t>
  </si>
  <si>
    <t>Used by gas dept. (specify purpose and quantities</t>
  </si>
  <si>
    <t xml:space="preserve">                       in footnote)</t>
  </si>
  <si>
    <t>Used by other depts..: Electric</t>
  </si>
  <si>
    <t>Natural gas produced:</t>
  </si>
  <si>
    <t xml:space="preserve">                                Steam</t>
  </si>
  <si>
    <t>Other gas produced (specify kind):</t>
  </si>
  <si>
    <t xml:space="preserve">                                Common</t>
  </si>
  <si>
    <t>Other disposition or credit adjustments (describe)</t>
  </si>
  <si>
    <t>Lost and Unaccounted for:</t>
  </si>
  <si>
    <t>Withdrawn from storage</t>
  </si>
  <si>
    <t xml:space="preserve">          In storage</t>
  </si>
  <si>
    <t>Other receipts or debit adjustments (describe)</t>
  </si>
  <si>
    <t xml:space="preserve">          Other (describe in foot note)</t>
  </si>
  <si>
    <t>In storage-end of year:</t>
  </si>
  <si>
    <t xml:space="preserve">          Natural</t>
  </si>
  <si>
    <t xml:space="preserve">      Total</t>
  </si>
  <si>
    <t>Equivalent therms, line 23</t>
  </si>
  <si>
    <t xml:space="preserve">     Total</t>
  </si>
  <si>
    <t xml:space="preserve">  2. State briefly the extent, including quantities when available, to which any kind of gas was used directly in the production process (other than for reforming)</t>
  </si>
  <si>
    <t xml:space="preserve">     which is not included above.  </t>
  </si>
  <si>
    <t xml:space="preserve">  3. To the extent not otherwise indicated in this report show the approximate p.s.i.a. pressures which apply to measurement of the principal quantities listed</t>
  </si>
  <si>
    <t xml:space="preserve">     above (for example, 14.7 for gas produced, 14.7 plus 6" for general consumption, etc.)</t>
  </si>
  <si>
    <t>Please provide the factor to convert Dth to Mcf where Mcf is equal</t>
  </si>
  <si>
    <t xml:space="preserve">  to 1.  Please input the factor here--------------------------------------------------&gt;</t>
  </si>
  <si>
    <t xml:space="preserve">    NYPSC 182-78</t>
  </si>
  <si>
    <t>VERIFICATION</t>
  </si>
  <si>
    <t xml:space="preserve">   The Public Service Law requires that "... it shall be the duty of every such person and corporation to file with the</t>
  </si>
  <si>
    <t>Commission an annual report, verified by oath of the president, vice-president, treasurer, secretary, general manager, or</t>
  </si>
  <si>
    <t>receiver, if any, thereof, or by the person required to file the same.   The verification shall be made by said official holding</t>
  </si>
  <si>
    <t>office at the time of the filing of said report, and if  not made upon the knowledge of the person verifying the same shall</t>
  </si>
  <si>
    <t>set forth the sources of his information and the grounds of his belief as to any matters not stated to be verified upon his</t>
  </si>
  <si>
    <t xml:space="preserve">knowledge." </t>
  </si>
  <si>
    <t>I am familiar with the preparation of the foregoing report know generally the contents thereof.  The said report which</t>
  </si>
  <si>
    <t>is true and correct to the best of my knowledge and belief.   As to matters not actually stated upon my knowledge,</t>
  </si>
  <si>
    <t xml:space="preserve">   [ use an im-</t>
  </si>
  <si>
    <t>(This space for use of the Public Service Commission)</t>
  </si>
  <si>
    <t>Computed    ...............      ............</t>
  </si>
  <si>
    <t>Examined    ...............      ............</t>
  </si>
  <si>
    <t>Reviewed    ...............       ............</t>
  </si>
  <si>
    <t>NYPSC 182-79</t>
  </si>
  <si>
    <t>FERC Form 1 Index (Front of Annual Report)</t>
  </si>
  <si>
    <t>Accrued and Prepaid Taxes</t>
  </si>
  <si>
    <t>262-263</t>
  </si>
  <si>
    <t>Expenses</t>
  </si>
  <si>
    <t>Accumulated Deferred Income Taxes</t>
  </si>
  <si>
    <t>2. Points of receipt and delivery of gas should be so indicated that they may be readily identified on a map of the respondent's pipeline system.</t>
  </si>
  <si>
    <t>Name of Company</t>
  </si>
  <si>
    <t>Exchange Gas Received</t>
  </si>
  <si>
    <t>Exchange Gas Delivered</t>
  </si>
  <si>
    <t>Excess Dth.</t>
  </si>
  <si>
    <t xml:space="preserve">(Designate associated companies) </t>
  </si>
  <si>
    <t xml:space="preserve">Received or </t>
  </si>
  <si>
    <t>Point of Receipt</t>
  </si>
  <si>
    <t>Point of Delivery</t>
  </si>
  <si>
    <t>(Delivered)</t>
  </si>
  <si>
    <t xml:space="preserve">                        Total</t>
  </si>
  <si>
    <t>81</t>
  </si>
  <si>
    <t>TRANSMISSION AND COMPRESSION OF GAS BY OTHERS (Account 858)</t>
  </si>
  <si>
    <t xml:space="preserve"> 1. Report below particulars concerning gas transported or compressed for respondent by others and amounts of payments for such services during</t>
  </si>
  <si>
    <t>the year.</t>
  </si>
  <si>
    <t xml:space="preserve"> 2. In column (a) give name of companies to which payments were made, points of delivery and receipt of gas, names of companies to which gas was</t>
  </si>
  <si>
    <t>delivered and from which received.</t>
  </si>
  <si>
    <t xml:space="preserve"> 3. Points of delivery and receipt should be so designated that they can be identified readily on map of respondent's pipeline system.</t>
  </si>
  <si>
    <t>Prior Flow-Through Items</t>
  </si>
  <si>
    <t>Depreciation</t>
  </si>
  <si>
    <t>Asset Base Difference (non - ITC)</t>
  </si>
  <si>
    <t>Other (specify)</t>
  </si>
  <si>
    <t>ITC</t>
  </si>
  <si>
    <t>Section 46(f)(1) ITC</t>
  </si>
  <si>
    <t>Section 46(f)(2) ITC</t>
  </si>
  <si>
    <t>Other Items</t>
  </si>
  <si>
    <t>Report below the information called for concerning gas prepayments as defined in the text of Account 165,</t>
  </si>
  <si>
    <t>Prepayments.</t>
  </si>
  <si>
    <t>If any prepayment at beginning of year, or incurred during year, was canceled, forfeited, or applied</t>
  </si>
  <si>
    <t>to another purpose, state gas volume and dollar amount, period when such prepayment was incurred,</t>
  </si>
  <si>
    <t xml:space="preserve">accounting disposition of prepayment amount, and give a concise explanation of circumstances causing </t>
  </si>
  <si>
    <t>forfeiture or other disposition of the prepayment.</t>
  </si>
  <si>
    <t>Show totals for columns (c), (d), (e), (f) and (h).</t>
  </si>
  <si>
    <t xml:space="preserve">If for any reason a take or pay situation is in controversy, list the amount of those prepayment claims </t>
  </si>
  <si>
    <t xml:space="preserve">which have not been paid, together with footnote notation that the amount is in controversy (and any </t>
  </si>
  <si>
    <t>explanation the respondent chooses to make).</t>
  </si>
  <si>
    <t xml:space="preserve">If any prepayment was determined other than by reference to amounts per Dth or demand-commodity factors </t>
  </si>
  <si>
    <t>furnish a concise explanation of basis of computation.</t>
  </si>
  <si>
    <t xml:space="preserve"> PREPAYMENTS IN</t>
  </si>
  <si>
    <t>BAL. BEG. OF YEAR</t>
  </si>
  <si>
    <t>BALANCE END OF YEAR</t>
  </si>
  <si>
    <t xml:space="preserve">  CURRENT YEAR</t>
  </si>
  <si>
    <t>MAKE-UP</t>
  </si>
  <si>
    <t>SELLER</t>
  </si>
  <si>
    <t>PERIOD</t>
  </si>
  <si>
    <t>(DESIGNATE ASSOCIATED</t>
  </si>
  <si>
    <t>FPC RATE</t>
  </si>
  <si>
    <t>CENTS</t>
  </si>
  <si>
    <t>% OF YEAR'S</t>
  </si>
  <si>
    <t>EXPIRATION</t>
  </si>
  <si>
    <t>COMPANIES)</t>
  </si>
  <si>
    <t>SCH. NO.</t>
  </si>
  <si>
    <t>AMOUNT</t>
  </si>
  <si>
    <t>PER Dth</t>
  </si>
  <si>
    <t>REQUIRED TAKE</t>
  </si>
  <si>
    <t>DATE</t>
  </si>
  <si>
    <t>(i)</t>
  </si>
  <si>
    <t>(j)</t>
  </si>
  <si>
    <t>Electric Energy Efficiency Projects</t>
  </si>
  <si>
    <t>Electric Energy Efficiency Projects (Continued)</t>
  </si>
  <si>
    <t>A. Show below the costs incurred and accounts charged during the year for electric energy efficiency</t>
  </si>
  <si>
    <t>cl.</t>
  </si>
  <si>
    <t>Project</t>
  </si>
  <si>
    <t>Cost Incurred</t>
  </si>
  <si>
    <t>Amount Charged</t>
  </si>
  <si>
    <t>Unamortized</t>
  </si>
  <si>
    <t xml:space="preserve">     projects initiated, continued or concluded during the year.</t>
  </si>
  <si>
    <t>Title</t>
  </si>
  <si>
    <t>In Current Yr.</t>
  </si>
  <si>
    <t>In Current Year</t>
  </si>
  <si>
    <t>Accumulated</t>
  </si>
  <si>
    <t>Amount</t>
  </si>
  <si>
    <t>Acct</t>
  </si>
  <si>
    <t>Amt. Chg</t>
  </si>
  <si>
    <t>Balances</t>
  </si>
  <si>
    <t>B.  Indicate in column (a) applicable classification, as shown below; list in column (b) the title of</t>
  </si>
  <si>
    <t xml:space="preserve">      projects performed under the classification.  </t>
  </si>
  <si>
    <t>Classifications (cl.)</t>
  </si>
  <si>
    <t xml:space="preserve">       1.     Large scale DSM programs - programs which are generally offered to all eligible customers</t>
  </si>
  <si>
    <t xml:space="preserve">               throughout the utility's service territory or to large numbers of customers, and which the utility</t>
  </si>
  <si>
    <t xml:space="preserve">               undertakes to achieve specific resource planning objectives.  This includes audit and</t>
  </si>
  <si>
    <t xml:space="preserve">               information programs, even if such programs do not provide resource savings. </t>
  </si>
  <si>
    <t xml:space="preserve">       </t>
  </si>
  <si>
    <t>Sales of Gas by Rate Schedule...............................................</t>
  </si>
  <si>
    <t>70-71</t>
  </si>
  <si>
    <t>Gas Operation and Maintenance Expenses..........................</t>
  </si>
  <si>
    <t>72-77</t>
  </si>
  <si>
    <t>Purchased Gas...........................................................................</t>
  </si>
  <si>
    <t>78-79</t>
  </si>
  <si>
    <t>Contracts for Purchase of Gas................................................</t>
  </si>
  <si>
    <t xml:space="preserve">       3.     Bidding Programs - programs operated by third parties, pursuant to contracts entered into</t>
  </si>
  <si>
    <t xml:space="preserve">               following a broad based demand side RFP process including, but not limited to, those</t>
  </si>
  <si>
    <t>Show separately the total amount spent during the year for the following programs:</t>
  </si>
  <si>
    <t>ULIEEP - Utility Low Income Energy Efficiency Programs - Separately show all expenditures</t>
  </si>
  <si>
    <t>2. For the purposes of this schedule the interpretation of the term "distribution area" shall be optional with, and the responsibility of, the reporting utility.  In general when the</t>
  </si>
  <si>
    <t xml:space="preserve">    territory served covers considerable area these subdivisions should be selected so that, from territorial and rate standpoints, the data reported will be of reasonable</t>
  </si>
  <si>
    <t xml:space="preserve">    significance.  Entries in column (a) should reflect the approximate geographical extent of the individual subdivisions.</t>
  </si>
  <si>
    <t>Summary of</t>
  </si>
  <si>
    <t>District</t>
  </si>
  <si>
    <t>Mains - Entire Company</t>
  </si>
  <si>
    <t>Regula-</t>
  </si>
  <si>
    <t>tors or</t>
  </si>
  <si>
    <t xml:space="preserve">House </t>
  </si>
  <si>
    <t>Length,</t>
  </si>
  <si>
    <t>Stations</t>
  </si>
  <si>
    <t>than 3"</t>
  </si>
  <si>
    <t>Regulators</t>
  </si>
  <si>
    <t>Size</t>
  </si>
  <si>
    <t>Feet</t>
  </si>
  <si>
    <t>91</t>
  </si>
  <si>
    <t>DISTRIBUTION SYSTEM (CONTINUED)</t>
  </si>
  <si>
    <t xml:space="preserve">Totals    </t>
  </si>
  <si>
    <t>3.  If any mains included above were operated at pressures in excess of 125 p.s.i., show the total footage of such mains segregated on the basis of nominal diameter in inches.</t>
  </si>
  <si>
    <t>GAS PLANT IN SERVICE</t>
  </si>
  <si>
    <t>Report below the original cost of gas plant in service according to the prescribed accounts.</t>
  </si>
  <si>
    <t>In addition to Account 101, Gas Plant in Service (Classified), this schedule includes Account 102, Gas Plant Purchased or</t>
  </si>
  <si>
    <t>Sold; Account 103, Experimental Gas Plant Unclassified; and Account 106, Completed Construction Not Classified--Gas.</t>
  </si>
  <si>
    <t>Include in column (c) or (d), as appropriate, corrections of additions and retirements for the current or preceding year.</t>
  </si>
  <si>
    <t>Enclose in parentheses credit adjustments of plant accounts to indicate the negative effect of such accounts.</t>
  </si>
  <si>
    <t>For Account 399, state the nature and use of plant included in this account and if substantial in amount submit a supplementary</t>
  </si>
  <si>
    <t>statement showing subaccount classification of such plant conforming to the requirements of these pages.</t>
  </si>
  <si>
    <t>For each amount comprising the reported balance and changes in Account 102, state the property purchased or sold, name of</t>
  </si>
  <si>
    <t>vendor or purchaser, and date of transaction.  If proposed journal entries have been filed with the Commission as required by the</t>
  </si>
  <si>
    <t xml:space="preserve">     Large (or Industrial) See Instr. 6</t>
  </si>
  <si>
    <t xml:space="preserve">     Small (or Commercial) See Inst.6</t>
  </si>
  <si>
    <t xml:space="preserve"> print range. This can be corrected by one of two methods: selecting a smaller font size</t>
  </si>
  <si>
    <t>6.  Commercial and Industrial Sales, Account 481, should be classified according to the basis of classification (Small or Commercial, and Large or Industrial) regularly used by the respondent.</t>
  </si>
  <si>
    <t>Accumulated Deferred Balance Beginning of Period - [Debit / (Credit)]</t>
  </si>
  <si>
    <t>Deferral Applicable to Current Year Variation</t>
  </si>
  <si>
    <t>Amortization of Previous Deferrals</t>
  </si>
  <si>
    <t>Accumulated Deferred Balance at End of Period</t>
  </si>
  <si>
    <t>Balance of Deferred Income Tax Applicable to Deferred OPEB Expense at the End of Period</t>
  </si>
  <si>
    <t xml:space="preserve">  * Briefly explain any amounts reported on Line 8.</t>
  </si>
  <si>
    <t>33</t>
  </si>
  <si>
    <t>SALES OF ELECTRICITY BY COMMUNITIES</t>
  </si>
  <si>
    <t>SALES OF ELECTRICITY BY COMMUNITIES (Continued)</t>
  </si>
  <si>
    <t>Report below the information called for concerning sales of electricity in each community with a population of 50,000 or more, or according to operating</t>
  </si>
  <si>
    <t xml:space="preserve">    2.    The information to be shown below should be on the same basis as provided in Schedule entitled "Electric Operating Revenues",</t>
  </si>
  <si>
    <t>districts or divisions constituting distinct economic areas if the respondent's records do not readily permit reporting by communities.  If reporting is</t>
  </si>
  <si>
    <t xml:space="preserve">           pages 300-301.</t>
  </si>
  <si>
    <t>not by communities, the territory embraced within the reported area shall be indicated.  Except for state boundaries, community areas need not</t>
  </si>
  <si>
    <t xml:space="preserve">    3.    The totals for Accounts 440, 442, 444, and 445 should agree with the amounts for those accounts shown in Schedule entitled</t>
  </si>
  <si>
    <t>Insert Pages</t>
  </si>
  <si>
    <t>Printing Individual Schedules on the File</t>
  </si>
  <si>
    <t>Saving the File</t>
  </si>
  <si>
    <t xml:space="preserve">Print the Entire Report </t>
  </si>
  <si>
    <t>Originals vs Resubmission</t>
  </si>
  <si>
    <t>If the report pages are originals, there is no need to check original on each page. If any page of the report is a resubmission, please check the box marked resubmission on the applicable page.</t>
  </si>
  <si>
    <t>Company Name</t>
  </si>
  <si>
    <t>NAME TO SAVE</t>
  </si>
  <si>
    <t>Brooklyn Union</t>
  </si>
  <si>
    <t>Corning Natural Gas</t>
  </si>
  <si>
    <t>National Fuel Gas</t>
  </si>
  <si>
    <t>NM Suburban</t>
  </si>
  <si>
    <t>St. Lawrence</t>
  </si>
  <si>
    <t>Central Hudson</t>
  </si>
  <si>
    <t>Con Ed</t>
  </si>
  <si>
    <t>LILCO</t>
  </si>
  <si>
    <t>NYSEG</t>
  </si>
  <si>
    <t>NIMO</t>
  </si>
  <si>
    <t>Orange &amp; Rockland</t>
  </si>
  <si>
    <t>RG&amp;E</t>
  </si>
  <si>
    <t>DOLLAR AMOUNTS</t>
  </si>
  <si>
    <t>Purchased Gas &amp; Other Supply Exp.</t>
  </si>
  <si>
    <t>Wages and Benefits</t>
  </si>
  <si>
    <t>Other Operation &amp; Maintenance Exp.</t>
  </si>
  <si>
    <t>Depreciation &amp; Amortization Expense</t>
  </si>
  <si>
    <t>Pg 94, L 21 (c)</t>
  </si>
  <si>
    <t>Pg 94, L 13 (c)</t>
  </si>
  <si>
    <t>Capital Costs</t>
  </si>
  <si>
    <t>PERCENT OF REVENUES</t>
  </si>
  <si>
    <t>Formula Should = 100</t>
  </si>
  <si>
    <t>DOLLARS PER MCF</t>
  </si>
  <si>
    <t>Formula Should = 1/2</t>
  </si>
  <si>
    <t>Excludes Transportation Mcf</t>
  </si>
  <si>
    <t>Data Field Below</t>
  </si>
  <si>
    <t>Purchased Gas and Other Supply Exp.</t>
  </si>
  <si>
    <t>Transmission of Gas for Others</t>
  </si>
  <si>
    <t>Pg 75, L 42 (b)</t>
  </si>
  <si>
    <t xml:space="preserve">     Total Purchased Gas</t>
  </si>
  <si>
    <t>-Total PG related to Sales for Resale (Not Used)</t>
  </si>
  <si>
    <t xml:space="preserve">     PG - Ultimate Customers</t>
  </si>
  <si>
    <t>Note: It may not be appropriate to include storage and transmission expense in purchased gas</t>
  </si>
  <si>
    <t>Pg 94, L 50 (c)</t>
  </si>
  <si>
    <t>Pensions and Benefits</t>
  </si>
  <si>
    <t>Pg 77, L 23 (b)</t>
  </si>
  <si>
    <t xml:space="preserve">     Total Wages and Benefits</t>
  </si>
  <si>
    <t>Other Expenses</t>
  </si>
  <si>
    <t>Total O&amp;M Expenses</t>
  </si>
  <si>
    <t>Pg 77, L 34 (b)</t>
  </si>
  <si>
    <t>-Total Purchased Gas</t>
  </si>
  <si>
    <t>-Wages and Benefits</t>
  </si>
  <si>
    <t>-Other Gains</t>
  </si>
  <si>
    <t>Pg 94, L 26 (c)</t>
  </si>
  <si>
    <t>+Other Losses</t>
  </si>
  <si>
    <t>Pg 94, L 32 (c)</t>
  </si>
  <si>
    <t>-Other Revenues (Not Used)</t>
  </si>
  <si>
    <t xml:space="preserve">     Other Expenses</t>
  </si>
  <si>
    <t>Fuel and PP related to Sales for Resale (Not Used)</t>
  </si>
  <si>
    <t>Total  PG</t>
  </si>
  <si>
    <t>divided by Total MCFs</t>
  </si>
  <si>
    <t xml:space="preserve">     Fuel Cost per MCF</t>
  </si>
  <si>
    <t>times Sales for Resale MCFs</t>
  </si>
  <si>
    <t xml:space="preserve">     Sales for Resale PG</t>
  </si>
  <si>
    <t>COMPARATIVE STATEMENT OF UTILITY PLANT AND SELECTED RATIOS</t>
  </si>
  <si>
    <t>Intangible</t>
  </si>
  <si>
    <t>Pg 60, L 5 (e)</t>
  </si>
  <si>
    <t xml:space="preserve">    Manufactured Gas</t>
  </si>
  <si>
    <t>Pg 60, L 38 (e)</t>
  </si>
  <si>
    <t xml:space="preserve">    Natural Gas</t>
  </si>
  <si>
    <t>Pg 60, L 37 (e)</t>
  </si>
  <si>
    <t xml:space="preserve">Natural Gas Storage </t>
  </si>
  <si>
    <t xml:space="preserve">    Underground Storage</t>
  </si>
  <si>
    <t>Pg 61, L 54 (e)</t>
  </si>
  <si>
    <t xml:space="preserve">    Other Storage </t>
  </si>
  <si>
    <t>Pg 61, L 65, 77 (e)</t>
  </si>
  <si>
    <t>Pg 62, L 88 (e)</t>
  </si>
  <si>
    <t>Distribution</t>
  </si>
  <si>
    <t>Pg 62, L 104 (e)</t>
  </si>
  <si>
    <t>General</t>
  </si>
  <si>
    <t>Pg 62, L 118 (e)</t>
  </si>
  <si>
    <t>Gas - Purchased or Sold</t>
  </si>
  <si>
    <t>Pg 62. L 120-L 121 (e)</t>
  </si>
  <si>
    <t>Experimental - Unclassified</t>
  </si>
  <si>
    <t>Pg 62. L 122 (e)</t>
  </si>
  <si>
    <t>Gas - Stored Underground, Non-Current</t>
  </si>
  <si>
    <t>Pg 94, L 1 (c)</t>
  </si>
  <si>
    <t>Total Plant In Service</t>
  </si>
  <si>
    <t>Plant Leased To Others/Property under Capital Leases</t>
  </si>
  <si>
    <t>Pg 94, L 37 (c)</t>
  </si>
  <si>
    <t>Pg 94, L 39 (c)</t>
  </si>
  <si>
    <t>Pg 94, L 43 (c)</t>
  </si>
  <si>
    <t>Pg 94, L 46 (c)</t>
  </si>
  <si>
    <t xml:space="preserve">          Total Gas Utility Plant</t>
  </si>
  <si>
    <t>Pg 94, L 48 (c)</t>
  </si>
  <si>
    <t xml:space="preserve">          Net Gas Utility Plant</t>
  </si>
  <si>
    <t>Formula Should = FERC, Pg 201, L 15 (d)</t>
  </si>
  <si>
    <t>SELECTED RATIOS AND STATISTICS</t>
  </si>
  <si>
    <t>Number of Employees (Gas)</t>
  </si>
  <si>
    <t xml:space="preserve">Pg 77, L 4 </t>
  </si>
  <si>
    <t>GAS OPERATION AND MAINTENANCE EXPENSES (Accounts 401 - 402.1)</t>
  </si>
  <si>
    <t>Enter in the space provided the operation and maintenance expenses for the year and previous year.</t>
  </si>
  <si>
    <t>AMOUNT FOR</t>
  </si>
  <si>
    <t xml:space="preserve"> LINE</t>
  </si>
  <si>
    <t>CURRENT YEAR</t>
  </si>
  <si>
    <t>PREVIOUS YEAR</t>
  </si>
  <si>
    <t xml:space="preserve"> NO.</t>
  </si>
  <si>
    <t>1. PRODUCTION EXPENSES</t>
  </si>
  <si>
    <t>A. MANUFACTURED GAS PRODUCTION</t>
  </si>
  <si>
    <t>A1. STEAM PRODUCTION (Submit Supplemental Statement)</t>
  </si>
  <si>
    <t>A2. MANUFACTURED GAS PROD (Submit Supplemental Statement)</t>
  </si>
  <si>
    <t>GAS FUELS (Submit Supplemental Statement)</t>
  </si>
  <si>
    <t>GAS RAW MATERIALS (Submit Supplemental Statement)</t>
  </si>
  <si>
    <t>B. NATURAL GAS PRODUCTION</t>
  </si>
  <si>
    <t>B1. NATURAL GAS PRODUCTION AND GATHERING</t>
  </si>
  <si>
    <t>OPERATION</t>
  </si>
  <si>
    <t>(750)</t>
  </si>
  <si>
    <t>OPERATION SUPERVISION AND ENGINEERING</t>
  </si>
  <si>
    <t>(751)</t>
  </si>
  <si>
    <t>PRODUCTION MAPS AND RECORDS</t>
  </si>
  <si>
    <t>(752)</t>
  </si>
  <si>
    <t>GAS WELLS EXPENSES</t>
  </si>
  <si>
    <t>(753)</t>
  </si>
  <si>
    <t>FIELD LINES EXPENSES</t>
  </si>
  <si>
    <t>(754)</t>
  </si>
  <si>
    <t>FIELD COMPRESSOR STATION EXPENSES</t>
  </si>
  <si>
    <t>For plants that are jointly owned with other utilities, only show the portion that relates to the ownership interest of the</t>
  </si>
  <si>
    <t>reporting company.</t>
  </si>
  <si>
    <t>Plant</t>
  </si>
  <si>
    <t>Name of Nuclear Generating Station</t>
  </si>
  <si>
    <t>Percentage of Ownership</t>
  </si>
  <si>
    <t>Date Placed in Service</t>
  </si>
  <si>
    <t>Estimated date plant to be retired from Plant in Service (month/year)</t>
  </si>
  <si>
    <t>Estimated date decommissioning will begin (month/year)</t>
  </si>
  <si>
    <t>Proposed method of decommissioning</t>
  </si>
  <si>
    <t xml:space="preserve">are entries for reversals of tentative distributions of prior year reported in column (b).  Likewise, if the respondent </t>
  </si>
  <si>
    <t>has a significant amount of plant retirements which have not been classified to primary accounts at the end of the year,</t>
  </si>
  <si>
    <t>a tentative distribution of such retirements, on an estimated basis with appropriate contra entry to the account for</t>
  </si>
  <si>
    <t>accumulated depreciation provision, shall be included in column (d).  Include also in column (d) reversals of tentative</t>
  </si>
  <si>
    <t>distributions of prior year of unclassified retirements.  Attach an insert page showing the account distributions of</t>
  </si>
  <si>
    <t xml:space="preserve">these tentative classifications in columns (c) and (d), including the reversals of the prior years tentative account </t>
  </si>
  <si>
    <t>distributions of these amounts. Careful observance of the above instructions and the texts of Accounts 101 and 106 will</t>
  </si>
  <si>
    <t>avoid serious omissions of the reported amount of respondent's plant actually in service at end of year.</t>
  </si>
  <si>
    <t>62</t>
  </si>
  <si>
    <t>ACCUMULATED PROVISIONS FOR DEPRECIATION OF GAS PLANT IN SERVICE (Account 108)</t>
  </si>
  <si>
    <t>1.  Report below the information called for concerning accumulated provisions for depreciation and</t>
  </si>
  <si>
    <t xml:space="preserve">     amortization of gas plant in service at end of year and changes during year.</t>
  </si>
  <si>
    <t>2.  Explain any important adjustments during year.</t>
  </si>
  <si>
    <t xml:space="preserve"> 4. If the Dth. of gas received differs from the Dth. delivered, explain reason for difference, i.e., uncompleted deliveries, allowance for transmission loss, etc.</t>
  </si>
  <si>
    <t>Avg. Rev.</t>
  </si>
  <si>
    <t>Payment</t>
  </si>
  <si>
    <t>Dth of Gas</t>
  </si>
  <si>
    <t xml:space="preserve">                                       TOTALS</t>
  </si>
  <si>
    <t>82</t>
  </si>
  <si>
    <t>DEPRECIATION AND AMORTIZATION OF GAS PLANT</t>
  </si>
  <si>
    <t>(Account 403, 404.1, 404.2, 404.3, 405)</t>
  </si>
  <si>
    <t>(Except Amortization of Acquisition Adjustments)</t>
  </si>
  <si>
    <t>Report in Section A for the year the amounts of depreciation expense, depletion and amortization for the accounts indicated, classified according to the plant functional groups shown.</t>
  </si>
  <si>
    <t>Report in Section B the bases and rates used by the respondent to determine charges for depletion and amortization of gas plant for the year for accounts 404.1, 404.2, 404.3 and 405</t>
  </si>
  <si>
    <t>whether any changes have been made in the bases or rates from those used for the preceding year.</t>
  </si>
  <si>
    <t xml:space="preserve">    of the applicable Uniform System of Accounts.</t>
  </si>
  <si>
    <t>3. Income tax effects relating to each extraordinary item should be listed in Column (c).</t>
  </si>
  <si>
    <t>GROSS</t>
  </si>
  <si>
    <t>RELATED</t>
  </si>
  <si>
    <t>DESCRIPTION OF ITEMS</t>
  </si>
  <si>
    <t>FEDERAL TAXES</t>
  </si>
  <si>
    <t>Extraordinary Income (Account 434):</t>
  </si>
  <si>
    <t>the provisions and the plant items to which related.</t>
  </si>
  <si>
    <t>A. Summary of Depreciation, Depletion and Amortization Charges</t>
  </si>
  <si>
    <t>and Depletion</t>
  </si>
  <si>
    <t>of Underground</t>
  </si>
  <si>
    <t>of Producing</t>
  </si>
  <si>
    <t xml:space="preserve"> Storage Land </t>
  </si>
  <si>
    <t>of Other</t>
  </si>
  <si>
    <t xml:space="preserve"> Amortization </t>
  </si>
  <si>
    <t xml:space="preserve">Depreciation </t>
  </si>
  <si>
    <t xml:space="preserve">Natural Gas Land </t>
  </si>
  <si>
    <t>financial, valuation, legal, accounting, purchasing, advertising, labor relations, and public relations, rendered the respondent under</t>
  </si>
  <si>
    <t>written or oral arrangement, for which aggregate payments were made during the year to any corporation,  partnership, organization of any kind,</t>
  </si>
  <si>
    <t xml:space="preserve">or individual (other than for services as an employee or for payments made for medical and related services) amounting to more than $20,000 in </t>
  </si>
  <si>
    <t>the case of a Class B company or $200,000 in the case of a Class A company, including payments for legislative services, except those which</t>
  </si>
  <si>
    <t>should be reported in Account 426.4, Expenditures for Certain Civic, Political and Related Activities.</t>
  </si>
  <si>
    <t xml:space="preserve">   (a) Name of person or organization rendering services in alphabetical order,</t>
  </si>
  <si>
    <t xml:space="preserve">   (b) description of services received during year and project or case to which services relate,</t>
  </si>
  <si>
    <t xml:space="preserve">   (c) total charges for the year.</t>
  </si>
  <si>
    <t>Designate with an asterisk associated companies.</t>
  </si>
  <si>
    <t>Person or Organization</t>
  </si>
  <si>
    <t>Description of Services</t>
  </si>
  <si>
    <t>Charges</t>
  </si>
  <si>
    <t>24</t>
  </si>
  <si>
    <t>Basis</t>
  </si>
  <si>
    <t>of Charges</t>
  </si>
  <si>
    <t>Dept</t>
  </si>
  <si>
    <t>24-A</t>
  </si>
  <si>
    <t>Employee Protective Plans</t>
  </si>
  <si>
    <t>Report a summary of each employee program in effect at any time during the year.  This schedule is intended</t>
  </si>
  <si>
    <t>to cover pension, profit sharing, group life insurance, accident and sickness, medical, hospital, prescription</t>
  </si>
  <si>
    <t>drugs, guaranteed annual wage, severance pay, and any other plan maintained for employees (or retirees), but</t>
  </si>
  <si>
    <t>it is not intended to cover such a plan required by law, (e.g. social security).</t>
  </si>
  <si>
    <t>For each plan report:</t>
  </si>
  <si>
    <t>1.  the identity thereof, and the employee group covered (e.g. management, non-management, executive</t>
  </si>
  <si>
    <t xml:space="preserve">     officers, etc.)</t>
  </si>
  <si>
    <t xml:space="preserve">2.  whether the benefits are provided through an insurance carrier or directly by the company.  </t>
  </si>
  <si>
    <t>3.  the total cost for the year.</t>
  </si>
  <si>
    <t>Note:  If any important change is made with respect to any such plan during the year, give brief particulars.</t>
  </si>
  <si>
    <t>25</t>
  </si>
  <si>
    <t>Employee Protective Plans (Continued)</t>
  </si>
  <si>
    <t>25-A</t>
  </si>
  <si>
    <t>ANALYSIS OF PENSION COST</t>
  </si>
  <si>
    <t>ANALYSIS OF PENSION COST (Continued)</t>
  </si>
  <si>
    <t>On lines 1-21 report the terms of the Pension Plan for the holding company or parent company; on lines 22-32 report</t>
  </si>
  <si>
    <t>5. For any rate schedule having an adjustment clause for purchased or other gas, state in a footnote the estimated additional revenue billed</t>
  </si>
  <si>
    <t xml:space="preserve">accrual of interest (e.g. in the company's last rate case a portion of the reserve may have been used to reduce rate base).  </t>
  </si>
  <si>
    <t xml:space="preserve">Report on Line 12 the balance of the reserve, net of its related deferred income tax effect, which is subject to the </t>
  </si>
  <si>
    <t>accrual of interest.</t>
  </si>
  <si>
    <t>Report on Line 14 the discount rate which was used to calculate the obligations reported on Lines 1-3.</t>
  </si>
  <si>
    <t>Report on Line 21 the net asset gain or loss deferred during the reporting year for later recognition.  Do not</t>
  </si>
  <si>
    <t>include in this amount amortization of previously deferred gains or losses as these amounts are to be reported</t>
  </si>
  <si>
    <t>on Line 24.</t>
  </si>
  <si>
    <t>The amount reported on Line 24 is to include the amortization of gains and losses arising from changes in</t>
  </si>
  <si>
    <t>options made during the reporting year.  Quantify the effects of each revision on each of the amounts reported on</t>
  </si>
  <si>
    <t>Page **.  Use a separate insert sheet if more space is necessary.</t>
  </si>
  <si>
    <t>ANALYSIS OF OPEB COSTS, FUNDING AND DEFERRALS  (Continued)</t>
  </si>
  <si>
    <t>Company</t>
  </si>
  <si>
    <t>ANALYSIS OF OPEB COSTS</t>
  </si>
  <si>
    <t>Accumulated Benefit Obligation Attributable to:</t>
  </si>
  <si>
    <t xml:space="preserve">     Retirees Covered by the Plan</t>
  </si>
  <si>
    <t xml:space="preserve">     Other Fully Eligible Plan Participants</t>
  </si>
  <si>
    <t xml:space="preserve">     Other Active Plan Participants</t>
  </si>
  <si>
    <t>Fair Value of Plan Assets Held in an Exterior Fund or Trust</t>
  </si>
  <si>
    <t>Plan Assets Held in an Internal Reserve (net of tax):</t>
  </si>
  <si>
    <t xml:space="preserve">     New York State Jurisdiction</t>
  </si>
  <si>
    <t xml:space="preserve">     Other</t>
  </si>
  <si>
    <t>Other Plan Assets (Specify ....................................)</t>
  </si>
  <si>
    <t>Unrecognized Transition Obligation</t>
  </si>
  <si>
    <t>Gains or (Losses) Unrecognized in Market Related Value of Assets</t>
  </si>
  <si>
    <t>NYS Jurisdiction Internal Reserve Balance Subject to Accrual of Interest (net of tax)</t>
  </si>
  <si>
    <t xml:space="preserve">  Current &amp; Accrued Liabilities</t>
  </si>
  <si>
    <t xml:space="preserve">  Deferred Credits</t>
  </si>
  <si>
    <t xml:space="preserve">  Income Taxes</t>
  </si>
  <si>
    <t>1-A</t>
  </si>
  <si>
    <t>FOOTNOTES</t>
  </si>
  <si>
    <t>1-B</t>
  </si>
  <si>
    <t>1-C</t>
  </si>
  <si>
    <t>Income Statement</t>
  </si>
  <si>
    <t>Operating Revenues</t>
  </si>
  <si>
    <t>Operating Expenses</t>
  </si>
  <si>
    <t>Other Income and Deductions</t>
  </si>
  <si>
    <t>Interest Charges</t>
  </si>
  <si>
    <t>Extraordinary Items</t>
  </si>
  <si>
    <t>Net Income</t>
  </si>
  <si>
    <t>1-D</t>
  </si>
  <si>
    <t>1-E</t>
  </si>
  <si>
    <t>Statement of Cash Flows</t>
  </si>
  <si>
    <t>Operating Activities</t>
  </si>
  <si>
    <t>Investing Activities</t>
  </si>
  <si>
    <t>Financing Activities</t>
  </si>
  <si>
    <t xml:space="preserve">  Net increase (decrease) in cash</t>
  </si>
  <si>
    <t xml:space="preserve">    and cash equivalents</t>
  </si>
  <si>
    <t xml:space="preserve">  Cash and cash equivalents,</t>
  </si>
  <si>
    <t xml:space="preserve">      Beginning of Year</t>
  </si>
  <si>
    <t xml:space="preserve">      End of Year</t>
  </si>
  <si>
    <t>1-F</t>
  </si>
  <si>
    <t>NEW YORK INTRASTATE REVENUES</t>
  </si>
  <si>
    <t xml:space="preserve">    Show for each department the amount of gross operating revenues derived from New York  intrastate utility operations during </t>
  </si>
  <si>
    <t>the year.  If these amounts differ from the corresponding revenue figures in the Income Statement, each such difference should</t>
  </si>
  <si>
    <t xml:space="preserve">be explained in sufficient detail to identify the amounts by detail revenue accounts.  It is intended that the amounts shown </t>
  </si>
  <si>
    <t>hereunder shall represent the revenues subject to assessment under Section 18a of the Public Service Law.</t>
  </si>
  <si>
    <t>Revenues</t>
  </si>
  <si>
    <t xml:space="preserve"> Line</t>
  </si>
  <si>
    <t>Account</t>
  </si>
  <si>
    <t>Intrastate</t>
  </si>
  <si>
    <t>Interstate</t>
  </si>
  <si>
    <t xml:space="preserve">  No.</t>
  </si>
  <si>
    <t>(c)</t>
  </si>
  <si>
    <t>Electric Utility</t>
  </si>
  <si>
    <t xml:space="preserve"> </t>
  </si>
  <si>
    <t xml:space="preserve">Gas Utility </t>
  </si>
  <si>
    <t>TOTALS</t>
  </si>
  <si>
    <t>2</t>
  </si>
  <si>
    <t>INSTRUCTIONS FOR THE RATE OF RETURN AND RETURN ON</t>
  </si>
  <si>
    <t>COMMON EQUITY CALCULATION</t>
  </si>
  <si>
    <t>COMPUTATIONS:</t>
  </si>
  <si>
    <t>RETURN ON COMMON EQUITY</t>
  </si>
  <si>
    <t>Net Operating Income</t>
  </si>
  <si>
    <t>Page 114-115, Line 24, Column (e)</t>
  </si>
  <si>
    <t>Page 114-115, Line 24, Column (g)</t>
  </si>
  <si>
    <t>Page 114-115, Line 24, Column  (i)</t>
  </si>
  <si>
    <t>Page 117, Line 64, Column (c)</t>
  </si>
  <si>
    <t>Allocate to electric, gas and other based on Net Utility Plant.</t>
  </si>
  <si>
    <t>Preferred Stock Dividends</t>
  </si>
  <si>
    <t>Page 118, Line 29, Column (c)</t>
  </si>
  <si>
    <t>Net Income Available for Common</t>
  </si>
  <si>
    <t>Subtract Lines 2 and 3 from Line 1.</t>
  </si>
  <si>
    <t>Adjusted Common Equity</t>
  </si>
  <si>
    <t>Line 13 of this schedule</t>
  </si>
  <si>
    <t>Return on Common Equity</t>
  </si>
  <si>
    <t>Divide Line 4 by Line 5.</t>
  </si>
  <si>
    <t>TOTAL COMMON EQUITY</t>
  </si>
  <si>
    <t xml:space="preserve">Common Stock </t>
  </si>
  <si>
    <t>Page 112, Line 2: Columns (c) and (d).</t>
  </si>
  <si>
    <t>Premium on Capital Stock</t>
  </si>
  <si>
    <t>Page 112, Lines 4 through 8: Columns (c) and (d).</t>
  </si>
  <si>
    <t>Capital Stock Expense</t>
  </si>
  <si>
    <t>Page 112, Lines 9, 10: Columns (c) and (d).</t>
  </si>
  <si>
    <t>Retained Earnings</t>
  </si>
  <si>
    <t>Page 118, Lines 1 and 38: Column (c).</t>
  </si>
  <si>
    <t>Page 112, Line 12: Columns (c) and (d).</t>
  </si>
  <si>
    <t>Sum Lines 7 through 10.</t>
  </si>
  <si>
    <t>Page 110, Lines 16 and 17: Columns (c) and (d).</t>
  </si>
  <si>
    <t>Subtract Line 12 from Line 11.</t>
  </si>
  <si>
    <t>NET PLANT INVESTMENT</t>
  </si>
  <si>
    <t>Net Plant - Electric</t>
  </si>
  <si>
    <t>Page 200-201, Line 15: Column (c).</t>
  </si>
  <si>
    <t>Net Plant - Gas</t>
  </si>
  <si>
    <t>Page 200-201, Line 15: Column (d).</t>
  </si>
  <si>
    <t>Net Plant - Other</t>
  </si>
  <si>
    <t>Page 200-201, Line 15: Columns (e) through (g).</t>
  </si>
  <si>
    <t>Page 110, Line 14 minus Line 15: Columns (c) and (d).</t>
  </si>
  <si>
    <t>3</t>
  </si>
  <si>
    <t>RATE OF RETURN AND RETURN ON COMMON EQUITY CALCULATION</t>
  </si>
  <si>
    <t>Electric</t>
  </si>
  <si>
    <t>Gas</t>
  </si>
  <si>
    <t>(d)</t>
  </si>
  <si>
    <t xml:space="preserve">Net Operating Income </t>
  </si>
  <si>
    <t>Less:</t>
  </si>
  <si>
    <t>Interest Charges (1)</t>
  </si>
  <si>
    <t>Preferred Stock Dividends (1)</t>
  </si>
  <si>
    <t>4</t>
  </si>
  <si>
    <t>5</t>
  </si>
  <si>
    <t>3. NATURAL GAS STORAGE AND PROCESSING PLANT</t>
  </si>
  <si>
    <t>Underground Storage Plant</t>
  </si>
  <si>
    <t>(350.1)</t>
  </si>
  <si>
    <t>Land</t>
  </si>
  <si>
    <t>(350.2)</t>
  </si>
  <si>
    <t>(351)</t>
  </si>
  <si>
    <t>(352)</t>
  </si>
  <si>
    <t>Wells</t>
  </si>
  <si>
    <t>(352.1)</t>
  </si>
  <si>
    <t>Storage Leaseholds and Rights</t>
  </si>
  <si>
    <t>(352.2)</t>
  </si>
  <si>
    <t>Reservoirs</t>
  </si>
  <si>
    <t>(352.3)</t>
  </si>
  <si>
    <t>Non-recoverable Natural Gas</t>
  </si>
  <si>
    <t>(353)</t>
  </si>
  <si>
    <t>Lines</t>
  </si>
  <si>
    <t>(354)</t>
  </si>
  <si>
    <t>Compressor Station Equipment</t>
  </si>
  <si>
    <t>(355)</t>
  </si>
  <si>
    <t>Measuring and Reg. Equipment</t>
  </si>
  <si>
    <t>(356)</t>
  </si>
  <si>
    <t>(357)</t>
  </si>
  <si>
    <t xml:space="preserve">     TOTAL Underground Storage Plant</t>
  </si>
  <si>
    <t>Other Storage Plant</t>
  </si>
  <si>
    <t>(360)</t>
  </si>
  <si>
    <t>(361)</t>
  </si>
  <si>
    <t>(362)</t>
  </si>
  <si>
    <t>Gas Holders</t>
  </si>
  <si>
    <t>(363)</t>
  </si>
  <si>
    <t>(363.1)</t>
  </si>
  <si>
    <t>Liquefaction Equipment</t>
  </si>
  <si>
    <t>(363.2)</t>
  </si>
  <si>
    <t>Vaporizing Equipment</t>
  </si>
  <si>
    <t>(363.3)</t>
  </si>
  <si>
    <t>(363.4)</t>
  </si>
  <si>
    <t>(363.5)</t>
  </si>
  <si>
    <t xml:space="preserve">     TOTAL Other Storage Plant</t>
  </si>
  <si>
    <t>Base Load Liquefied Natural Gas Terminating</t>
  </si>
  <si>
    <t>and Processing Plant</t>
  </si>
  <si>
    <t>(364.1)</t>
  </si>
  <si>
    <t>(364.2)</t>
  </si>
  <si>
    <t>(364.3)</t>
  </si>
  <si>
    <t>LNG Processing Terminal Equipment</t>
  </si>
  <si>
    <t>(364.4)</t>
  </si>
  <si>
    <t>LNG Transportation Equipment</t>
  </si>
  <si>
    <t>(364.5)</t>
  </si>
  <si>
    <t>Measuring and Regulating Equipment</t>
  </si>
  <si>
    <t>(364.6)</t>
  </si>
  <si>
    <t>(364.7)</t>
  </si>
  <si>
    <t>Communications Equipment</t>
  </si>
  <si>
    <t>(364.8)</t>
  </si>
  <si>
    <t xml:space="preserve">     TOTAL Base Load Liquefied Natural Gas,</t>
  </si>
  <si>
    <t xml:space="preserve">         Terminating and Processing Plant</t>
  </si>
  <si>
    <t xml:space="preserve">     TOTAL Nat. Gas Storage and Proc. Plant</t>
  </si>
  <si>
    <t>4. TRANSMISSION PLANT</t>
  </si>
  <si>
    <t>(365.1)</t>
  </si>
  <si>
    <t>(365.2)</t>
  </si>
  <si>
    <t>(366)</t>
  </si>
  <si>
    <t>(367)</t>
  </si>
  <si>
    <t>Mains</t>
  </si>
  <si>
    <t>(368)</t>
  </si>
  <si>
    <t>(369)</t>
  </si>
  <si>
    <t>Measuring and Reg. Station Equipment</t>
  </si>
  <si>
    <t>(370)</t>
  </si>
  <si>
    <t>Communication Equipment</t>
  </si>
  <si>
    <t>(371)</t>
  </si>
  <si>
    <t xml:space="preserve">     TOTAL Transmission Plant</t>
  </si>
  <si>
    <t>61</t>
  </si>
  <si>
    <t>5. DISTRIBUTION PLANT</t>
  </si>
  <si>
    <t>(374)</t>
  </si>
  <si>
    <t>(375)</t>
  </si>
  <si>
    <t>(376)</t>
  </si>
  <si>
    <t>(377)</t>
  </si>
  <si>
    <t>(378)</t>
  </si>
  <si>
    <t>Meas. and Reg. Sta. Equip. - General</t>
  </si>
  <si>
    <t>(379)</t>
  </si>
  <si>
    <t>Meas. and Reg. Sta. Equip. - City Gate</t>
  </si>
  <si>
    <t>(380)</t>
  </si>
  <si>
    <t>Services</t>
  </si>
  <si>
    <t>(381)</t>
  </si>
  <si>
    <t>(382)</t>
  </si>
  <si>
    <t>Meter Installations</t>
  </si>
  <si>
    <t>(383)</t>
  </si>
  <si>
    <t>House Regulators</t>
  </si>
  <si>
    <t>(384)</t>
  </si>
  <si>
    <t>House Reg. Installations</t>
  </si>
  <si>
    <t>(385)</t>
  </si>
  <si>
    <t>Industrial Meas. and Reg. Sta. Equipment</t>
  </si>
  <si>
    <t>(386)</t>
  </si>
  <si>
    <t>Other Prop. on Customers' Premises</t>
  </si>
  <si>
    <t>(387)</t>
  </si>
  <si>
    <t xml:space="preserve">     TOTAL Distribution Plant</t>
  </si>
  <si>
    <t>6. GENERAL PLANT</t>
  </si>
  <si>
    <t>(389)</t>
  </si>
  <si>
    <t>(390)</t>
  </si>
  <si>
    <t>(391)</t>
  </si>
  <si>
    <t>Office Furniture and Equipment</t>
  </si>
  <si>
    <t>(392)</t>
  </si>
  <si>
    <t>Transportation Equipment</t>
  </si>
  <si>
    <t>(393)</t>
  </si>
  <si>
    <t>Stores Equipment</t>
  </si>
  <si>
    <t>(394)</t>
  </si>
  <si>
    <t>Tools, Shop and Garage Equipment</t>
  </si>
  <si>
    <t>(395)</t>
  </si>
  <si>
    <t>Laboratory Equipment</t>
  </si>
  <si>
    <t>(396)</t>
  </si>
  <si>
    <t>Power Operated Equipment</t>
  </si>
  <si>
    <t>(397)</t>
  </si>
  <si>
    <t>(398)</t>
  </si>
  <si>
    <t>Miscellaneous Equipment</t>
  </si>
  <si>
    <t xml:space="preserve">     Subtotal</t>
  </si>
  <si>
    <t>(399)</t>
  </si>
  <si>
    <t>Other Tangible Property*</t>
  </si>
  <si>
    <t xml:space="preserve">     TOTAL General Plant</t>
  </si>
  <si>
    <t xml:space="preserve">          TOTAL (Accounts 101 and 106)</t>
  </si>
  <si>
    <t>Gas Plant Purchased**</t>
  </si>
  <si>
    <t>(Less) Gas Plant Sold**</t>
  </si>
  <si>
    <t>Experimental Gas Plant Unclassified</t>
  </si>
  <si>
    <t xml:space="preserve">          TOTAL Gas Plant in Service</t>
  </si>
  <si>
    <t xml:space="preserve">    *</t>
  </si>
  <si>
    <t>State the nature and use of plant included in this account and if substantial in amount submit a supplementary schedule</t>
  </si>
  <si>
    <t>showing subaccount classification of such plant conforming to the requirements of this schedule.</t>
  </si>
  <si>
    <t xml:space="preserve">   **</t>
  </si>
  <si>
    <t>For each amount comprising the reported balance and changes in Account 102, state the property purchased or sold,</t>
  </si>
  <si>
    <t>name of vendor or purchaser, and date of transaction.</t>
  </si>
  <si>
    <t>Note: Completed Construction Not Classified, Account 106, shall be classified in this schedule according to prescribed</t>
  </si>
  <si>
    <t xml:space="preserve">accounts, on an estimated basis if necessary, and the entries included in column (c).  Also to be included in column (c) </t>
  </si>
  <si>
    <t>EXCHANGE GAS TRANSACTIONS</t>
  </si>
  <si>
    <t>(Account 806, Exchange Gas)</t>
  </si>
  <si>
    <t>1. Report below particulars concerning the gas volumes of natural gas exchange transactions during the year.  Minor transactions may be grouped.</t>
  </si>
  <si>
    <t>reasonableness of the earnings of any utility under the jurisdiction of the Public Service Commission.  Also,</t>
  </si>
  <si>
    <t>the earned rates of return reported here are not necessarily the same that would be computed in a formal rate</t>
  </si>
  <si>
    <t>C. LIQUEFIED NAT. GAS TERMINALING AND PROCESSING EXP.</t>
  </si>
  <si>
    <t>(844.1)</t>
  </si>
  <si>
    <t>(844.2)</t>
  </si>
  <si>
    <t xml:space="preserve">     Miscellaneous amortization</t>
  </si>
  <si>
    <t>Associated Companies</t>
  </si>
  <si>
    <t xml:space="preserve">     Other income deductions</t>
  </si>
  <si>
    <t xml:space="preserve">     Corporations controlled by respondent</t>
  </si>
  <si>
    <t>103</t>
  </si>
  <si>
    <t xml:space="preserve">     Other interest charges</t>
  </si>
  <si>
    <t xml:space="preserve">     Control over respondent</t>
  </si>
  <si>
    <t>102</t>
  </si>
  <si>
    <t>114-117</t>
  </si>
  <si>
    <t>110-113</t>
  </si>
  <si>
    <t>Incorporation Information</t>
  </si>
  <si>
    <t>Bonds</t>
  </si>
  <si>
    <t>Capital Stock</t>
  </si>
  <si>
    <t xml:space="preserve">     Charges, on debt of associated companies</t>
  </si>
  <si>
    <t xml:space="preserve">     common stock</t>
  </si>
  <si>
    <t>250-251</t>
  </si>
  <si>
    <t xml:space="preserve">     Charges, other</t>
  </si>
  <si>
    <t xml:space="preserve">     discount</t>
  </si>
  <si>
    <t>254</t>
  </si>
  <si>
    <t xml:space="preserve">     Charges, paid on long-term debt, advances, etc.</t>
  </si>
  <si>
    <t xml:space="preserve">     expense</t>
  </si>
  <si>
    <t>Investments</t>
  </si>
  <si>
    <t xml:space="preserve">     installments received</t>
  </si>
  <si>
    <t>252</t>
  </si>
  <si>
    <t xml:space="preserve">     Nonutility property</t>
  </si>
  <si>
    <t>221</t>
  </si>
  <si>
    <t xml:space="preserve">     preferred stock</t>
  </si>
  <si>
    <t xml:space="preserve">     Subsidiary companies</t>
  </si>
  <si>
    <t>224-225</t>
  </si>
  <si>
    <t xml:space="preserve">     premiums</t>
  </si>
  <si>
    <t>251</t>
  </si>
  <si>
    <t>Investment Tax Credits</t>
  </si>
  <si>
    <t>266-267</t>
  </si>
  <si>
    <t xml:space="preserve">     reacquired</t>
  </si>
  <si>
    <t>List of Schedules</t>
  </si>
  <si>
    <t>2-4</t>
  </si>
  <si>
    <t xml:space="preserve">     subscribed</t>
  </si>
  <si>
    <t>Long-Term Debt</t>
  </si>
  <si>
    <t>Cash Flow  Statement</t>
  </si>
  <si>
    <t>120-121</t>
  </si>
  <si>
    <t>Losses, Extraordinary Property</t>
  </si>
  <si>
    <t>Changes, Important during Year</t>
  </si>
  <si>
    <t>108-109</t>
  </si>
  <si>
    <t>Materials and Supplies</t>
  </si>
  <si>
    <t>227</t>
  </si>
  <si>
    <t>Construction</t>
  </si>
  <si>
    <t>Meters and Line Transformers</t>
  </si>
  <si>
    <t>429</t>
  </si>
  <si>
    <t xml:space="preserve">     Overheads</t>
  </si>
  <si>
    <t>217</t>
  </si>
  <si>
    <t>Miscellaneous General Expenses</t>
  </si>
  <si>
    <t>335</t>
  </si>
  <si>
    <t xml:space="preserve">     Overhead procedures</t>
  </si>
  <si>
    <t>218</t>
  </si>
  <si>
    <t>Notes, Financial Statements</t>
  </si>
  <si>
    <t>122-123</t>
  </si>
  <si>
    <t xml:space="preserve">     Work in progress (By department)</t>
  </si>
  <si>
    <t>Nonutility Property</t>
  </si>
  <si>
    <t xml:space="preserve">     Work in progress (Summary)</t>
  </si>
  <si>
    <t>Nuclear Fuel Materials</t>
  </si>
  <si>
    <t>202-203</t>
  </si>
  <si>
    <t>Control</t>
  </si>
  <si>
    <t>Nuclear Generating Plant, Statistics</t>
  </si>
  <si>
    <t>Number of Electric Department Employees</t>
  </si>
  <si>
    <t>323</t>
  </si>
  <si>
    <t>Officers and Directors Salaries</t>
  </si>
  <si>
    <t>104</t>
  </si>
  <si>
    <t xml:space="preserve">     Security holders and voting powers</t>
  </si>
  <si>
    <t>106-107</t>
  </si>
  <si>
    <t>Deferred</t>
  </si>
  <si>
    <t xml:space="preserve">     Credits, other</t>
  </si>
  <si>
    <t>269</t>
  </si>
  <si>
    <t xml:space="preserve">     Paid-in capital</t>
  </si>
  <si>
    <t>253</t>
  </si>
  <si>
    <t xml:space="preserve">     Debits, miscellaneous</t>
  </si>
  <si>
    <t>233</t>
  </si>
  <si>
    <t xml:space="preserve">     Donations received from stockholders</t>
  </si>
  <si>
    <t>4.  Quantities of natural gas sold should be reported in Dth.  If billings are on a therm basis, the B.t.u. content of the gas sold should be given, and the sales converted to Dth. for the purpose of this report.</t>
  </si>
  <si>
    <t>5.  If increase or decrease from preceding year columns (e), (g) and (i) are not derived from previously reported figures, explain any inconsistencies.</t>
  </si>
  <si>
    <t>Revenues from Natural Gas</t>
  </si>
  <si>
    <t>Dth. of Natural Gas</t>
  </si>
  <si>
    <t>Average Number of Natural</t>
  </si>
  <si>
    <t>Gas Customers Per Month</t>
  </si>
  <si>
    <t>From</t>
  </si>
  <si>
    <t>Account Title</t>
  </si>
  <si>
    <t>Operating</t>
  </si>
  <si>
    <t>Manufactured</t>
  </si>
  <si>
    <t>for</t>
  </si>
  <si>
    <t>Previous Year</t>
  </si>
  <si>
    <t>SALES OF GAS</t>
  </si>
  <si>
    <t>(480) Residential Sales</t>
  </si>
  <si>
    <t>(481) Commercial and Industrial Sales</t>
  </si>
  <si>
    <t>(483) Sales for Resale</t>
  </si>
  <si>
    <t>(484) Interdepartmental Sales</t>
  </si>
  <si>
    <t xml:space="preserve">     Total Sales of Gas</t>
  </si>
  <si>
    <t xml:space="preserve"> OTHER OPERATING REVENUES</t>
  </si>
  <si>
    <t>(488)  Misc. Service Revenues</t>
  </si>
  <si>
    <t>Transportation of Gas of Others</t>
  </si>
  <si>
    <t xml:space="preserve"> (489.1)  Gathering Facilities* </t>
  </si>
  <si>
    <t xml:space="preserve"> (489.2)  Transmission Facilities*</t>
  </si>
  <si>
    <t xml:space="preserve"> (489.3)  Distribution Facilities*</t>
  </si>
  <si>
    <t xml:space="preserve"> (489.4)  Storing Gas of Others*</t>
  </si>
  <si>
    <t>(490)  Sales of Prod. Ext. from Nat. Gas</t>
  </si>
  <si>
    <t>(492)  Incidental Gas &amp; Oil Sales</t>
  </si>
  <si>
    <t>(493)  Rent from Gas Property</t>
  </si>
  <si>
    <t>(494)  Interdepartmental Rents</t>
  </si>
  <si>
    <t xml:space="preserve">       Total Other Operating Revenues</t>
  </si>
  <si>
    <t xml:space="preserve">       Total Gas Operating Revenues</t>
  </si>
  <si>
    <t>Less (496) Provision for Rate Refunds</t>
  </si>
  <si>
    <t xml:space="preserve">       Total Gas Operating Revenues Net of </t>
  </si>
  <si>
    <t xml:space="preserve">         Provision for Refunds</t>
  </si>
  <si>
    <t>*  Note: Please enter on this page total transportation Dths. on Lines 13, 14, 15 and 16, and Columns (f) and (g).</t>
  </si>
  <si>
    <t>BILLING ROUTINE - GAS</t>
  </si>
  <si>
    <t>Report the following information in days for Accounts 480 and 481:</t>
  </si>
  <si>
    <t xml:space="preserve">    1.  The period for which bills are rendered.</t>
  </si>
  <si>
    <t xml:space="preserve">    2.  The period between the date meters are read and the date customers are billed.</t>
  </si>
  <si>
    <t xml:space="preserve">    3.  The period between the billing date and the date on which discounts are forfeited.</t>
  </si>
  <si>
    <t xml:space="preserve">64  </t>
  </si>
  <si>
    <t>SALES OF NATURAL GAS BY COMMUNITIES</t>
  </si>
  <si>
    <t>SALES OF NATURAL GAS BY COMMUNITIES (CONTINUED)</t>
  </si>
  <si>
    <t>1.  Report below the information called for concerning sales of gas in each community of 50,000 population or more, or according</t>
  </si>
  <si>
    <t>2.  Natural gas means either natural gas unmixed, or any mixture of natural and manufactured gas.  Designate, however, those</t>
  </si>
  <si>
    <t xml:space="preserve">     to operating districts or divisions constituting distinct economic areas if the respondent's records do not readily permit reporting</t>
  </si>
  <si>
    <t xml:space="preserve">     communities in which mixed gas is sold.  In a footnote state the components of mixed gas, i.e.. whether natural and oil</t>
  </si>
  <si>
    <t xml:space="preserve">     by communities.  Except for state boundaries, community areas need not hold rigidly to political boundaries and may embrace</t>
  </si>
  <si>
    <t xml:space="preserve">     refinery gases, natural and coke oven gases, etc., and specify the approximate percentage of natural gas in the mixture.</t>
  </si>
  <si>
    <t xml:space="preserve">     a metropolitan area and immediate environs.  Include in this schedule field and main line sales to commercial and  industrial</t>
  </si>
  <si>
    <t xml:space="preserve">     When gases having substantially different thermal characteristics are regularly distributed separate data should be reported</t>
  </si>
  <si>
    <t xml:space="preserve">     customers.</t>
  </si>
  <si>
    <t xml:space="preserve">     with respect to each.</t>
  </si>
  <si>
    <t>BTU</t>
  </si>
  <si>
    <t>Total Residential, Commercial and Industrial</t>
  </si>
  <si>
    <t>Residential</t>
  </si>
  <si>
    <t>Residential (Continued)</t>
  </si>
  <si>
    <t>Commercial and Industrial Sales</t>
  </si>
  <si>
    <t>Other Sales to Public Authorities</t>
  </si>
  <si>
    <t>Content</t>
  </si>
  <si>
    <t>and Other Sales to Public Authorities</t>
  </si>
  <si>
    <t>per</t>
  </si>
  <si>
    <t>Average</t>
  </si>
  <si>
    <t>Name of</t>
  </si>
  <si>
    <t>cubic</t>
  </si>
  <si>
    <t>Dth.</t>
  </si>
  <si>
    <t>Community</t>
  </si>
  <si>
    <t>Population</t>
  </si>
  <si>
    <t>foot</t>
  </si>
  <si>
    <t xml:space="preserve"> (f)</t>
  </si>
  <si>
    <t>TOTAL SALES</t>
  </si>
  <si>
    <t>65</t>
  </si>
  <si>
    <t>66</t>
  </si>
  <si>
    <t>SALES FOR RESALE</t>
  </si>
  <si>
    <t xml:space="preserve">     Report the indicated particulars of sales for redistribution during the year.  For other than straight natural gas, entries in</t>
  </si>
  <si>
    <t>column (d) should identify the process (or processes) used in production.</t>
  </si>
  <si>
    <t>Contract or</t>
  </si>
  <si>
    <t>Kind of</t>
  </si>
  <si>
    <t>Service</t>
  </si>
  <si>
    <t>Point</t>
  </si>
  <si>
    <t>Gas and</t>
  </si>
  <si>
    <t>Measurement</t>
  </si>
  <si>
    <t>Classification</t>
  </si>
  <si>
    <t>of</t>
  </si>
  <si>
    <t>Pressure</t>
  </si>
  <si>
    <t>Sold To</t>
  </si>
  <si>
    <t>Delivery</t>
  </si>
  <si>
    <t>Base</t>
  </si>
  <si>
    <t>67</t>
  </si>
  <si>
    <t>REVENUE FROM TRANSPORTATION OF GAS OF OTHERS - NATURAL GAS (Account 489)</t>
  </si>
  <si>
    <t>1. Report below particulars concerning revenue from transportation or compression by respondent of natural gas of others.  Report the indicated particulars of sales</t>
  </si>
  <si>
    <t xml:space="preserve">    for redistribution during the year.  For other than straight natural gas, </t>
  </si>
  <si>
    <t>2. Natural gas means either natural gas unmixed, or any mixture of natural and manufactured gas.  Designate, however, if gas transported or compressed is other</t>
  </si>
  <si>
    <t xml:space="preserve">    other natural gas.</t>
  </si>
  <si>
    <t>Gas - Stored Underground, Non-current</t>
  </si>
  <si>
    <t>Pg 110, L 12 (d)</t>
  </si>
  <si>
    <t>Depre and Amort</t>
  </si>
  <si>
    <t>Depreciation Exp</t>
  </si>
  <si>
    <t>Pg 115, L 6 (g)</t>
  </si>
  <si>
    <t>Amort &amp; Depl of Utility Plant</t>
  </si>
  <si>
    <t>Pg 115, L 7 (g)</t>
  </si>
  <si>
    <t>Amort of Other Utility Plant</t>
  </si>
  <si>
    <t>Pg 115, L 8 (g)</t>
  </si>
  <si>
    <t>Amort of Property Losses</t>
  </si>
  <si>
    <t>Pg 115, L 9 (g)</t>
  </si>
  <si>
    <t>Pg 115, L 10 (g)</t>
  </si>
  <si>
    <t>Regulatory Debits</t>
  </si>
  <si>
    <t>Pg 115, L 11 (g)</t>
  </si>
  <si>
    <t>Pg 115, L 12 (g)</t>
  </si>
  <si>
    <t xml:space="preserve">     Total Depre and Amort</t>
  </si>
  <si>
    <t>Formula</t>
  </si>
  <si>
    <t>Other Taxes-Operating</t>
  </si>
  <si>
    <t>Pg 115, L 13 (g)</t>
  </si>
  <si>
    <t>Income Taxes-Operating</t>
  </si>
  <si>
    <t>Pg 115, L 14 (g)</t>
  </si>
  <si>
    <t>Income Taxes - Other</t>
  </si>
  <si>
    <t>Pg 115, L 15 (g)</t>
  </si>
  <si>
    <t>Provision for Deferred Income Taxes</t>
  </si>
  <si>
    <t>Pg 115, L 16 (g)</t>
  </si>
  <si>
    <t>(Less) Provision for Deferred Income Taxes - Cr.</t>
  </si>
  <si>
    <t>Pg 115, L 17 (g)</t>
  </si>
  <si>
    <t>Investment Tax Credit Adj - Net</t>
  </si>
  <si>
    <t>Pg 115, L 18 (g)</t>
  </si>
  <si>
    <t xml:space="preserve">          Income Taxes- Operating</t>
  </si>
  <si>
    <t>Other Gains</t>
  </si>
  <si>
    <t>(Less) Gains from Disp of Utility Plant</t>
  </si>
  <si>
    <t>Pg 115, L 19 (g)</t>
  </si>
  <si>
    <t>(Less) Gains from Disposition of Allowances</t>
  </si>
  <si>
    <t>Pg 115, L 21 (g)</t>
  </si>
  <si>
    <t xml:space="preserve">          Other Gains</t>
  </si>
  <si>
    <t>Other Losses</t>
  </si>
  <si>
    <t>Losses from Disp of Utility Plant</t>
  </si>
  <si>
    <t>Pg 115, L 20 (g)</t>
  </si>
  <si>
    <t>Pg 115, L 22 (g)</t>
  </si>
  <si>
    <t xml:space="preserve">          Other Losses</t>
  </si>
  <si>
    <t>Other Plant</t>
  </si>
  <si>
    <t xml:space="preserve">Pg 201, L 4 (d) </t>
  </si>
  <si>
    <t>Plant Leased To Others</t>
  </si>
  <si>
    <t>Pg 201, L 9 (d)</t>
  </si>
  <si>
    <t xml:space="preserve">          Other Plant</t>
  </si>
  <si>
    <t>Plant Held For Future Use</t>
  </si>
  <si>
    <t>Pg 201, L 10 (d)</t>
  </si>
  <si>
    <t>CWIP/Completed CWIP</t>
  </si>
  <si>
    <t>Completed CWIP</t>
  </si>
  <si>
    <t>Pg 201, L 6 (d)</t>
  </si>
  <si>
    <t>Construction Work In Progress</t>
  </si>
  <si>
    <t>Pg 201, L 11 (d)</t>
  </si>
  <si>
    <t xml:space="preserve">          CWIP/Completed CWIP</t>
  </si>
  <si>
    <t>Aquisition Adjustments</t>
  </si>
  <si>
    <t>Pg 201, L 12 (d)</t>
  </si>
  <si>
    <t xml:space="preserve">Year-to-date liability gain or (loss): </t>
  </si>
  <si>
    <t>Date of Valuation Reported on Lines 1 through 6</t>
  </si>
  <si>
    <t>amount amortization of previously deferred gains or losses as these amounts are to be reported on line 17.</t>
  </si>
  <si>
    <t xml:space="preserve">Discount Rate </t>
  </si>
  <si>
    <t>8.</t>
  </si>
  <si>
    <t xml:space="preserve">ANALYSIS OF PENSION SETTLEMENTS, CURTAILMENTS AND TERMINATIONS </t>
  </si>
  <si>
    <t xml:space="preserve">    permissible.  Leased facilities should be included and designated as such.</t>
  </si>
  <si>
    <t>2. If any transmission line which is operated at a pressure in excess of 125 p.s.i.g. is summarized in this schedule as permitted by Paragraph 1, or if</t>
  </si>
  <si>
    <t xml:space="preserve">    the total length of such line segregated on the basis of nominal diameter in inches is not indicated in the detail portion of reported data, such</t>
  </si>
  <si>
    <t xml:space="preserve">    information should be set forth in a footnote.</t>
  </si>
  <si>
    <t xml:space="preserve">                                     NYPSC 182-78</t>
  </si>
  <si>
    <t>89</t>
  </si>
  <si>
    <t>90</t>
  </si>
  <si>
    <t>1. Report the indicated particulars of the gas distribution system at the end of the year.  Entries in columns (b) to (f) should reflect the number of units installed, but if any</t>
  </si>
  <si>
    <t xml:space="preserve">    substantial number of such units had no prospective use, particulars should be shown.  Entries in columns (g) and (h) may be restricted to a summary of mains for the</t>
  </si>
  <si>
    <t xml:space="preserve">    company as a whole.  Leased facilities should be included and designated as such.</t>
  </si>
  <si>
    <t>2.  "QNDF" above is defined as a Qualified Nuclear Decommissioning Fund and relates to an external method of accumulating funds for</t>
  </si>
  <si>
    <t xml:space="preserve">    decommissioning nuclear generating stations that is authorized by Section 1.468A of the Internal Revenue Code (IRC).  In this</t>
  </si>
  <si>
    <t xml:space="preserve">    method, the money invested in the fund by the company is controlled by an outside trustee and can only be used for decommissioning</t>
  </si>
  <si>
    <t>3.  "NQNDF" above is defined as a Non-Qualified Nuclear Decommissioning Fund and relates to an external method of accumulating funds</t>
  </si>
  <si>
    <t xml:space="preserve">    for decommissioning nuclear generating stations.  In this method, the money invested in the fund by the company is controlled by an</t>
  </si>
  <si>
    <t xml:space="preserve">    outside trustee and can only be used for decommissioning purposes.  This fund does not qualify for a current Federal income tax</t>
  </si>
  <si>
    <t xml:space="preserve">    deduction</t>
  </si>
  <si>
    <t>47</t>
  </si>
  <si>
    <t>47-A</t>
  </si>
  <si>
    <t>4. The average number of customers should be the number of bills rendered during the year divided by the number of billing periods during the</t>
  </si>
  <si>
    <t xml:space="preserve">    year (12 if all billings are made monthly).</t>
  </si>
  <si>
    <t xml:space="preserve">    pursuant thereto.</t>
  </si>
  <si>
    <t>Dth. of</t>
  </si>
  <si>
    <t xml:space="preserve">Number of </t>
  </si>
  <si>
    <t>Sales per</t>
  </si>
  <si>
    <t>Number and Title of Rate Schedule</t>
  </si>
  <si>
    <t>Customer</t>
  </si>
  <si>
    <t>Dth. Sold</t>
  </si>
  <si>
    <t>Residential Sales of Gas</t>
  </si>
  <si>
    <t>Subtotal</t>
  </si>
  <si>
    <t>Residential Transportation</t>
  </si>
  <si>
    <t xml:space="preserve">                      TOTAL (ACCOUNT 480)</t>
  </si>
  <si>
    <t>Commercial and Industrial Sales of Gas</t>
  </si>
  <si>
    <t>70</t>
  </si>
  <si>
    <t>SALES OF GAS BY RATE SCHEDULES (Continued)</t>
  </si>
  <si>
    <t>Commercial and Industrial Transportation</t>
  </si>
  <si>
    <t xml:space="preserve">                      TOTAL (ACCOUNT 481)</t>
  </si>
  <si>
    <t>Public Authority Sales of Gas</t>
  </si>
  <si>
    <t>Public Authority Transportation</t>
  </si>
  <si>
    <t xml:space="preserve">                      TOTAL (ACCOUNT 482)</t>
  </si>
  <si>
    <t>Sales for Resale - Gas</t>
  </si>
  <si>
    <t>Sales for Resale - Transportation</t>
  </si>
  <si>
    <t xml:space="preserve">                      TOTAL (ACCOUNT 483)</t>
  </si>
  <si>
    <t>Interdepartment  Sales - Gas</t>
  </si>
  <si>
    <t>Interdepartment  Sales - Transportation</t>
  </si>
  <si>
    <t xml:space="preserve">                      TOTAL (ACCOUNT 484)</t>
  </si>
  <si>
    <t xml:space="preserve">                      TOTALS (Other)</t>
  </si>
  <si>
    <t xml:space="preserve">               Totals (Account 480 - 484)</t>
  </si>
  <si>
    <t>71</t>
  </si>
  <si>
    <t>71-A</t>
  </si>
  <si>
    <t xml:space="preserve">       transmission, storage, or other facilities?    If so, give particulars and </t>
  </si>
  <si>
    <t xml:space="preserve">       date of commission approval of the accounting.</t>
  </si>
  <si>
    <t>GAS WITHDRAWN FROM STORAGE:</t>
  </si>
  <si>
    <t xml:space="preserve">  Dth - INCLUDES VOLUME OF Dth RELATED TO COST REPORTED ON LINE 6. . . . . . . . . </t>
  </si>
  <si>
    <t>COST BASIS OF WITHDRAWALS:</t>
  </si>
  <si>
    <t xml:space="preserve">  Specify: average cost, LIFO, FIFO, (Explain any change in inventory basis </t>
  </si>
  <si>
    <t xml:space="preserve">       during year and give date of Commission approval of the change or approval</t>
  </si>
  <si>
    <t xml:space="preserve">       of an inventory basis different from that referred to in the Uniform </t>
  </si>
  <si>
    <t xml:space="preserve">       System of Accounts).</t>
  </si>
  <si>
    <t xml:space="preserve"> NYPSC 182-96</t>
  </si>
  <si>
    <t>PREPAYMENTS (ACCOUNT 165)</t>
  </si>
  <si>
    <t>1. Give below the particulars called for concerning each prepayment.</t>
  </si>
  <si>
    <t>FIELD COMPRESSOR STATION FUEL AND POWER</t>
  </si>
  <si>
    <t>(756)</t>
  </si>
  <si>
    <t>FIELD MEASURING AND REGULATING STATION EXPENSES</t>
  </si>
  <si>
    <t>(757)</t>
  </si>
  <si>
    <t>PURIFICATION EXPENSES</t>
  </si>
  <si>
    <t>(758)</t>
  </si>
  <si>
    <t>GAS WELL ROYALTIES</t>
  </si>
  <si>
    <t>(759)</t>
  </si>
  <si>
    <t>OTHER EXPENSES</t>
  </si>
  <si>
    <t>(760)</t>
  </si>
  <si>
    <t>RENTS</t>
  </si>
  <si>
    <t xml:space="preserve">          TOTAL OPERATION</t>
  </si>
  <si>
    <t>MAINTENANCE</t>
  </si>
  <si>
    <t>(761)</t>
  </si>
  <si>
    <t>MAINTENANCE SUPERVISION AND ENGINEERING</t>
  </si>
  <si>
    <t>(762)</t>
  </si>
  <si>
    <t>MAINTENANCE OF STRUCTURES AND IMPROVEMENTS</t>
  </si>
  <si>
    <t>(763)</t>
  </si>
  <si>
    <t>MAINTENANCE OF PRODUCING GAS WELLS</t>
  </si>
  <si>
    <t>MAINTENANCE OF FIELD LINES</t>
  </si>
  <si>
    <t>(765)</t>
  </si>
  <si>
    <t>MAINTENANCE OF FIELD COMPRESSOR STATION EQUIPMENT</t>
  </si>
  <si>
    <t>(766)</t>
  </si>
  <si>
    <t>MAINTENANCE OF FIELD MEAS. AND REG. STA. EQUIPMENT</t>
  </si>
  <si>
    <t>(767)</t>
  </si>
  <si>
    <t>MAINTENANCE OF PURIFICATION EQUIPMENT</t>
  </si>
  <si>
    <t>(768)</t>
  </si>
  <si>
    <t>MAINTENANCE OF DRILLING AND CLEANING EQUIPMENT</t>
  </si>
  <si>
    <t>(769)</t>
  </si>
  <si>
    <t>MAINTENANCE OF OTHER EQUIPMENT</t>
  </si>
  <si>
    <t xml:space="preserve">          TOTAL MAINTENANCE</t>
  </si>
  <si>
    <t xml:space="preserve">          TOTAL NATURAL GAS PRODUCTION AND GATHERING</t>
  </si>
  <si>
    <t>B2. PRODUCTS EXTRACTION</t>
  </si>
  <si>
    <t>(770)</t>
  </si>
  <si>
    <t>(771)</t>
  </si>
  <si>
    <t>OPERATION LABOR</t>
  </si>
  <si>
    <t>GAS SHRINKAGE</t>
  </si>
  <si>
    <t>(773)</t>
  </si>
  <si>
    <t>FUEL</t>
  </si>
  <si>
    <t>(774)</t>
  </si>
  <si>
    <t>POWER</t>
  </si>
  <si>
    <t>(775)</t>
  </si>
  <si>
    <t>MATERIALS</t>
  </si>
  <si>
    <t>(776)</t>
  </si>
  <si>
    <t>OPERATION SUPPLIES AND EXPENSES</t>
  </si>
  <si>
    <t>(777)</t>
  </si>
  <si>
    <t>GAS PROCESSED BY OTHERS</t>
  </si>
  <si>
    <t>(778)</t>
  </si>
  <si>
    <t>ROYALTIES ON PRODUCTS EXTRACTED</t>
  </si>
  <si>
    <t>(779)</t>
  </si>
  <si>
    <t>MARKETING EXPENSES</t>
  </si>
  <si>
    <t>(780)</t>
  </si>
  <si>
    <t>PRODUCTS PURCHASED FOR RESALE</t>
  </si>
  <si>
    <t>(781)</t>
  </si>
  <si>
    <t>VARIATION IN PRODUCTS INVENTORY</t>
  </si>
  <si>
    <t>(782)</t>
  </si>
  <si>
    <t>If the respondent's annual report to stockholders or audited annual financial statements are prepared on a fiscal year basis, then a statement shall be included stating that, except as noted, the major financial statements are prepared on the same basis as in this annual report to the Commission and are in conformity with this Commission's applicable Uniform System of Accounts.</t>
  </si>
  <si>
    <t>104 Plant Leased to Others</t>
  </si>
  <si>
    <t>108 Accumulated Provision for Depreciation of</t>
  </si>
  <si>
    <t xml:space="preserve">    Plant Leased to Others</t>
  </si>
  <si>
    <t>105 Plant Held for Future Use</t>
  </si>
  <si>
    <t xml:space="preserve">    Plant Held for Future Use</t>
  </si>
  <si>
    <t xml:space="preserve">111 Accumulated Provision for Amortization of </t>
  </si>
  <si>
    <t>111 Accumulated Provision for Abandonment</t>
  </si>
  <si>
    <t xml:space="preserve">      of Leases</t>
  </si>
  <si>
    <t>111 Accumulated Provision for Amortization</t>
  </si>
  <si>
    <t xml:space="preserve">      of Other Gas Plant Held for Future Use</t>
  </si>
  <si>
    <t xml:space="preserve">115 Accumulated Provision for Amortization of </t>
  </si>
  <si>
    <t xml:space="preserve">    Plant Acquisition Adjustments</t>
  </si>
  <si>
    <t>119 Accumulated Provision for Depreciation and</t>
  </si>
  <si>
    <t xml:space="preserve">      Amortization of Other Utility Plant</t>
  </si>
  <si>
    <t>NYPSC 182-98</t>
  </si>
  <si>
    <t>Investments (Account 123 and 124)</t>
  </si>
  <si>
    <t>1. Report below investments greater than or equal to $250,000 in Accounts 123, Investment in Associated Companies and 124, Other Investments.</t>
  </si>
  <si>
    <t>2. Provide a subheading for each account and list thereunder the information called for, observing the instructions below.</t>
  </si>
  <si>
    <t>3. Investment in Securities - List and describe each security owned, giving name of issuer.  For bonds give also principal amount, date of issue, maturity, and interest rate.</t>
  </si>
  <si>
    <t xml:space="preserve">     For capital stock state number of shares, class and series of stock.  Minor investments may be grouped by classes.</t>
  </si>
  <si>
    <t>3.  Explain any difference between the amount for book cost of plant retired, line 14, column (b) and that</t>
  </si>
  <si>
    <t xml:space="preserve">     reported in the schedule for gas plant in service, pages 60-62, column (d) exclusive of retirements of</t>
  </si>
  <si>
    <t xml:space="preserve">     nondepreciable property.</t>
  </si>
  <si>
    <t>4.  The provisions of account 108 of the Uniform System of Accounts contemplate that retirements of</t>
  </si>
  <si>
    <t xml:space="preserve">     depreciable plant be recorded when such plant is removed from service.  There shall be included in this</t>
  </si>
  <si>
    <t xml:space="preserve">     Transfers from Pension Related Funds</t>
  </si>
  <si>
    <t xml:space="preserve">     Other  *</t>
  </si>
  <si>
    <t xml:space="preserve">Income or (Loss) Earned on Fund Assets </t>
  </si>
  <si>
    <t>Capital Appreciation or (Depreciation) of Fund Assets</t>
  </si>
  <si>
    <t>Cost Benefits Paid from the Fund To or For Plan Participants</t>
  </si>
  <si>
    <t>Other Expenses Paid By the Fund **</t>
  </si>
  <si>
    <t xml:space="preserve">Fair Value of Plan Assets at End of the Period </t>
  </si>
  <si>
    <t>*  Specify the source of any amount reported on Line 4.</t>
  </si>
  <si>
    <t>** Specify the type and amount of any expenses reported on Line 8.</t>
  </si>
  <si>
    <t>The data requested on Lines 1 through 12  are for the internal reserve, the establishment of which is required by the Commission's</t>
  </si>
  <si>
    <t>"Statement of Policy and Order Concerning the Accounting and Ratemaking Treatment for Pensions and Postretirement Benefits Other</t>
  </si>
  <si>
    <t>Than Pensions"  (Case 91-M-0890, issued and effective September 7, 1993).   The amounts reported below are to be consistent with the</t>
  </si>
  <si>
    <t>definitions and intent contained in that Statement.</t>
  </si>
  <si>
    <t>The "rate allowance"  to be reported on Line 2  is the amount which was projected to be charged to expense accounts (i.e., not charged</t>
  </si>
  <si>
    <t>DATE OF</t>
  </si>
  <si>
    <t>at End of</t>
  </si>
  <si>
    <t xml:space="preserve">     schedule the amounts of plant retired removal expenses, and salvage on an estimated basis if necessary</t>
  </si>
  <si>
    <t xml:space="preserve">     have not been made to the accumulated provision for depreciation account.  The inclusion of these amounts</t>
  </si>
  <si>
    <t xml:space="preserve">     of the year recorded subsequent to closing of respondent's books.  See also note on page 62.</t>
  </si>
  <si>
    <t>5.  In section B show the amounts applicable to prescribed functional classifications.</t>
  </si>
  <si>
    <t xml:space="preserve">     Held for future use</t>
  </si>
  <si>
    <t>214</t>
  </si>
  <si>
    <t xml:space="preserve">     In service</t>
  </si>
  <si>
    <t>204-207</t>
  </si>
  <si>
    <t xml:space="preserve">     Leased to others</t>
  </si>
  <si>
    <t>213</t>
  </si>
  <si>
    <t>Plant - Summary</t>
  </si>
  <si>
    <t>Power Exchanges</t>
  </si>
  <si>
    <t>326-327</t>
  </si>
  <si>
    <t>Premium and Discount on Long Term Debt</t>
  </si>
  <si>
    <t>Prepaid Taxes</t>
  </si>
  <si>
    <t>Pumped Storage Generating Plant Statistics</t>
  </si>
  <si>
    <t>Purchased Power (including Power Exchanges)</t>
  </si>
  <si>
    <t>Reacquired Capital Stock</t>
  </si>
  <si>
    <t>250</t>
  </si>
  <si>
    <t>Reacquired Long-Term Debt</t>
  </si>
  <si>
    <t>Reconciliation of Reported Net Income with</t>
  </si>
  <si>
    <t xml:space="preserve">  Taxable Income from Federal Income Taxes</t>
  </si>
  <si>
    <t>261</t>
  </si>
  <si>
    <t>Regulatory Commission Expenses</t>
  </si>
  <si>
    <t>350-351</t>
  </si>
  <si>
    <t>Research, Development and Demostration Activities</t>
  </si>
  <si>
    <t>352-353</t>
  </si>
  <si>
    <t>119</t>
  </si>
  <si>
    <t>Revenues - Electric</t>
  </si>
  <si>
    <t>300-301</t>
  </si>
  <si>
    <t>Salaries and Wages</t>
  </si>
  <si>
    <t xml:space="preserve">    Directors and Officers</t>
  </si>
  <si>
    <t xml:space="preserve">    Distribution of</t>
  </si>
  <si>
    <t>354-355</t>
  </si>
  <si>
    <t>Sales of Electricity by Rate Schedules</t>
  </si>
  <si>
    <t>304</t>
  </si>
  <si>
    <t>Sales for Resale - Electricity</t>
  </si>
  <si>
    <t>310-311</t>
  </si>
  <si>
    <t>Securities</t>
  </si>
  <si>
    <t xml:space="preserve">     Exchange registration</t>
  </si>
  <si>
    <t xml:space="preserve">     Holders and voting powers</t>
  </si>
  <si>
    <t>Statement of Income</t>
  </si>
  <si>
    <t>Statement of Retained Earnings</t>
  </si>
  <si>
    <t>Steam-Electric Generating Plant Statistics</t>
  </si>
  <si>
    <t>Stock Liability for Conversion</t>
  </si>
  <si>
    <t>Substations</t>
  </si>
  <si>
    <t>426</t>
  </si>
  <si>
    <t>Supplies</t>
  </si>
  <si>
    <t xml:space="preserve">    Accrued and prepaid</t>
  </si>
  <si>
    <t xml:space="preserve">    Charged during the year</t>
  </si>
  <si>
    <t xml:space="preserve">    Deferred and accumulated (Account 190)</t>
  </si>
  <si>
    <t>Uniform System of Accounts, give also date of such filing.</t>
  </si>
  <si>
    <t>END</t>
  </si>
  <si>
    <t xml:space="preserve">LINE </t>
  </si>
  <si>
    <t>ADDITIONS</t>
  </si>
  <si>
    <t>RETIREMENTS</t>
  </si>
  <si>
    <t>1. INTANGIBLE PLANT</t>
  </si>
  <si>
    <t>(301)</t>
  </si>
  <si>
    <t>Organization</t>
  </si>
  <si>
    <t>(302)</t>
  </si>
  <si>
    <t>Franchises and Consents</t>
  </si>
  <si>
    <t>(303)</t>
  </si>
  <si>
    <t>Miscellaneous Intangible Plant</t>
  </si>
  <si>
    <t xml:space="preserve">     TOTAL Intangible Plant</t>
  </si>
  <si>
    <t>2. PRODUCTION PLANT</t>
  </si>
  <si>
    <t>Natural Gas Production and Gathering Plant</t>
  </si>
  <si>
    <t>(325.1)</t>
  </si>
  <si>
    <t>Producing Lands</t>
  </si>
  <si>
    <t>(325.2)</t>
  </si>
  <si>
    <t xml:space="preserve">  Current Assets</t>
  </si>
  <si>
    <t xml:space="preserve">  Deferred Debits</t>
  </si>
  <si>
    <t>Total</t>
  </si>
  <si>
    <t>Liabilities &amp; Capital</t>
  </si>
  <si>
    <t xml:space="preserve">  Proprietary Capital</t>
  </si>
  <si>
    <t xml:space="preserve">  Long Term Debt</t>
  </si>
  <si>
    <t>Each file includes a tab called a Data Sheet.  The completion of the Data Sheet will automatically transfer your company's name and year of the  report to each page of the annual report.  The file has not been protected.  However, we would prefer that you not insert or delete rows or columns.</t>
  </si>
  <si>
    <t>Depreciation and Amortization of Gas Plant</t>
  </si>
  <si>
    <t xml:space="preserve">     Temporary income tax differences - SFAS 109</t>
  </si>
  <si>
    <t>Distribution System</t>
  </si>
  <si>
    <t>Territorial Subdivisions - Electric, Data by</t>
  </si>
  <si>
    <t xml:space="preserve">     Electric</t>
  </si>
  <si>
    <t>Territorial Subdivisions - Gas, Data by</t>
  </si>
  <si>
    <t xml:space="preserve">     Gas</t>
  </si>
  <si>
    <t>Transmission and Compression of Gas by Others</t>
  </si>
  <si>
    <t>Employee Benefits</t>
  </si>
  <si>
    <t>Transmission System</t>
  </si>
  <si>
    <t xml:space="preserve">     OPEBs</t>
  </si>
  <si>
    <t xml:space="preserve">     Pension</t>
  </si>
  <si>
    <t>26-29</t>
  </si>
  <si>
    <t xml:space="preserve">     Protective plans</t>
  </si>
  <si>
    <t>Energy Efficiency Projects</t>
  </si>
  <si>
    <t>Exchange of Gas Transactions</t>
  </si>
  <si>
    <t>Expenses, Gas</t>
  </si>
  <si>
    <t>Funds, Special</t>
  </si>
  <si>
    <t>Gas Account</t>
  </si>
  <si>
    <t>Gas Stored</t>
  </si>
  <si>
    <t>Intrastate Revenues</t>
  </si>
  <si>
    <t>Notes Payable</t>
  </si>
  <si>
    <t>Notes Receivable</t>
  </si>
  <si>
    <t>Nuclear Plant Decommissioning</t>
  </si>
  <si>
    <t>Number of Gas Department Employees</t>
  </si>
  <si>
    <t>Operating Reserves</t>
  </si>
  <si>
    <t>Outside Professional and Other Consultative Services</t>
  </si>
  <si>
    <t xml:space="preserve">     Accrued Assets</t>
  </si>
  <si>
    <t xml:space="preserve">     Current Assets</t>
  </si>
  <si>
    <t xml:space="preserve">     Electric Revenues</t>
  </si>
  <si>
    <t xml:space="preserve">     Gas Revenues</t>
  </si>
  <si>
    <t>Plant - Gas</t>
  </si>
  <si>
    <t xml:space="preserve">     Miscellaneous plant</t>
  </si>
  <si>
    <t xml:space="preserve">     Production statistics</t>
  </si>
  <si>
    <t>Prepayments</t>
  </si>
  <si>
    <t>Prepayments Under Purchase Agreements</t>
  </si>
  <si>
    <t>Production</t>
  </si>
  <si>
    <t xml:space="preserve">     Gas production land, wells, and statistics</t>
  </si>
  <si>
    <t xml:space="preserve">     Gathering lines</t>
  </si>
  <si>
    <t>Purchased Gas</t>
  </si>
  <si>
    <t>Reconcilation Between FERC, PSC and GAAP</t>
  </si>
  <si>
    <t>Index-3</t>
  </si>
  <si>
    <t>Miscellaneous Data (Please fill in the following information on Column C)</t>
  </si>
  <si>
    <t>Do not include with Hard Copy of PSC Report</t>
  </si>
  <si>
    <t>5 Year Book Data</t>
  </si>
  <si>
    <t>FERC Annual Report Source</t>
  </si>
  <si>
    <t>Page, Line (Column)</t>
  </si>
  <si>
    <t>hold rigidly to political boundaries and may embrace a metropolitan area and immediate environs.</t>
  </si>
  <si>
    <t xml:space="preserve">            "Electric Operating Revenues".</t>
  </si>
  <si>
    <t>RESIDENTIAL SALES</t>
  </si>
  <si>
    <t>COMMERCIAL AND INDUSTRIAL SALES</t>
  </si>
  <si>
    <t>PUBLIC STREET AND HIGHWAY LIGHTING</t>
  </si>
  <si>
    <t>OTHER SALES TO PUBLIC AUTHORITIES</t>
  </si>
  <si>
    <t>(Account 440)</t>
  </si>
  <si>
    <t>(Account 442)</t>
  </si>
  <si>
    <t>Report below the information called for concerning inventory of gas stored.</t>
  </si>
  <si>
    <t>The Uniform System of Accounts provides that inventory cost records be maintained on a consolidated basis</t>
  </si>
  <si>
    <t>for all storage projects with separate records showing the Dth of inputs and withdrawals and balance for</t>
  </si>
  <si>
    <t>each project, unless the storage projects are widely separated and the cost of gas therein varies signifi-</t>
  </si>
  <si>
    <t>cantly. If the respondent's inventory cost records are not maintained on a consolidated basis for all</t>
  </si>
  <si>
    <t>summary showing balance of accumulated provision and entries during the year.</t>
  </si>
  <si>
    <t xml:space="preserve">inaccuracies of gas measurements, furnish an explanation of the reason for the adjustment, the Dth and </t>
  </si>
  <si>
    <t xml:space="preserve">dollar amount of adjustment and account charged or credited. </t>
  </si>
  <si>
    <t>Give a concise statement of the facts and the accounting performed with respect to any encroachment of</t>
  </si>
  <si>
    <t>withdrawals during the year, or restoration of previous encroachment, upon native gas constituting the</t>
  </si>
  <si>
    <t xml:space="preserve">"gas cushion" of any storage reservoir. </t>
  </si>
  <si>
    <t>If the respondent uses a "base stock" in connection with its inventory accounting, give a concise</t>
  </si>
  <si>
    <t>statement of the basis of establishing  such "base stock" and the inventory basis and the accounting</t>
  </si>
  <si>
    <t>performed with respect to any encroachment of withdrawals upon "base stock," or restoration of previous</t>
  </si>
  <si>
    <t>encroachment, including brief particulars of any such accounting during the year.</t>
  </si>
  <si>
    <t>If respondent has provided accumulated provision for stored gas which may not eventually be fully</t>
  </si>
  <si>
    <t>recovered from any storage project furnish a statement showing: (a) date of Commission authorization of</t>
  </si>
  <si>
    <t>such accumulated provision (b) explanation of circumstances requiring such provision (c) basis of</t>
  </si>
  <si>
    <t>provision and factors of calculation (d) estimated ultimate accumulated provision accumulation (e) a</t>
  </si>
  <si>
    <t xml:space="preserve">If during the year adjustment was made of the stored gas inventory, such as to correct for cumulative </t>
  </si>
  <si>
    <t xml:space="preserve">storage projects, furnish an explanation of the accounting followed and the reason for the deviation. </t>
  </si>
  <si>
    <t>Separate schedules on this schedule form should be furnished for each group of storage projects for which</t>
  </si>
  <si>
    <t>separate inventory cost records are maintained.</t>
  </si>
  <si>
    <t>4. Points of receipt and delivery should be so designated that they can be identified on map of the respondent's pipeline system.</t>
  </si>
  <si>
    <t xml:space="preserve">  </t>
  </si>
  <si>
    <t>Avg. rev.</t>
  </si>
  <si>
    <t>Name of Company and Description of Service Performed</t>
  </si>
  <si>
    <t>Comment Sheet</t>
  </si>
  <si>
    <t xml:space="preserve"> 1. Show a brief summary of the terms of contract in effect during the year with the principal supplier (or suppliers if there were more than one, but in</t>
  </si>
  <si>
    <t xml:space="preserve">     any case limited to the two largest) listed in the preceding schedule.</t>
  </si>
  <si>
    <t>2. Show particularly the provision covering the determination of charges (including pressure base) the expiration date, delivery pressure and imminent</t>
  </si>
  <si>
    <t xml:space="preserve">    charges.</t>
  </si>
  <si>
    <t>80</t>
  </si>
  <si>
    <t>Average Annual Bill Per Customer</t>
  </si>
  <si>
    <t>Average MCF Consumption Per Customer</t>
  </si>
  <si>
    <t>Average Revenue Per MCF Sold</t>
  </si>
  <si>
    <t>COMMERCIAL SALES</t>
  </si>
  <si>
    <t>INDUSTRIAL SALES</t>
  </si>
  <si>
    <t>GAS OPERATION AND MAINTENANCE EXPENSES</t>
  </si>
  <si>
    <t>Steam</t>
  </si>
  <si>
    <t>Pg 72, L 3 (b)</t>
  </si>
  <si>
    <t>Manufactured Gas</t>
  </si>
  <si>
    <t>Pg 72, L 4, 5, 6 (b)</t>
  </si>
  <si>
    <t>Natural Gas Production</t>
  </si>
  <si>
    <t>Pg 72, L 33; Pg 73, L 12, 19 (b)</t>
  </si>
  <si>
    <t>Pg 73, L 31 (b)</t>
  </si>
  <si>
    <t>Pg 73, L 32, 39, 44, 48, 49 (b)</t>
  </si>
  <si>
    <t xml:space="preserve">     Total Production Expense</t>
  </si>
  <si>
    <t>Underground Storage Expense</t>
  </si>
  <si>
    <t>Pg 74, L 28 (b)</t>
  </si>
  <si>
    <t>Other Storage Expense</t>
  </si>
  <si>
    <t>Pg 74, L 49; Pg 75, L 30 (b)</t>
  </si>
  <si>
    <t xml:space="preserve">     Total Natural Gas Storage Expense</t>
  </si>
  <si>
    <t>Transmission Expense</t>
  </si>
  <si>
    <t>Pg 76, L 11 (b)</t>
  </si>
  <si>
    <t>Distribution Expense</t>
  </si>
  <si>
    <t xml:space="preserve">3.     All accounting terms and phrases used in this form are to be interpreted in accordance with the </t>
  </si>
  <si>
    <t xml:space="preserve">Uniform Systems of Accounts prescribed by this Commission.  Whenever the term respondent is used, it </t>
  </si>
  <si>
    <t>shall be understood to mean the reporting utility.</t>
  </si>
  <si>
    <t xml:space="preserve">4.     If the report is made for a period other than the calendar year, the period covered must be clearly </t>
  </si>
  <si>
    <t>stated on the front cover and elsewhere throughout the report where the period covered is shown.  When</t>
  </si>
  <si>
    <t>operations cease during the year because of the disposition of property the balance sheet and sup-</t>
  </si>
  <si>
    <t>porting schedules should consist of balances and items immediately prior to transfer (for accounting</t>
  </si>
  <si>
    <t xml:space="preserve">purposes).  If the books are not closed as of that date, the data in the report should nevertheless be </t>
  </si>
  <si>
    <t xml:space="preserve">complete and the amounts reported should be supported by information set forth in, or as part of the </t>
  </si>
  <si>
    <t>books of account.</t>
  </si>
  <si>
    <t>5.     Every inquiry must be definitely answered.  If "none" or "not applicable" states the fact, such an</t>
  </si>
  <si>
    <t>answer may be used.  The annual report should be complete in itself.  Reference to reports of previous</t>
  </si>
  <si>
    <t>years or to any paper or document should not be made in lieu of required entries except as</t>
  </si>
  <si>
    <t>specifically outlined.</t>
  </si>
  <si>
    <t>6.     Upon filing, the report may, if desired, be permanently bound.  If it is so bound, the  requirement for page by</t>
  </si>
  <si>
    <t>page identification of the reporting company set forth in paragraph 9 below, may be disregarded.  Extra</t>
  </si>
  <si>
    <t>copies of any page will be furnished upon request.</t>
  </si>
  <si>
    <t>7.     If the utility conducts operations both within and without the State of New York, data should be</t>
  </si>
  <si>
    <t xml:space="preserve">reported so that there will be shown the quantities of commodities sold within this State, and </t>
  </si>
  <si>
    <t xml:space="preserve">(separately by accounts) the operating revenues from sources within this State, the operating revenue </t>
  </si>
  <si>
    <t>Total Extraordinary Income</t>
  </si>
  <si>
    <t xml:space="preserve">     Total Extraordinary Deductions</t>
  </si>
  <si>
    <t>Net Extraordinary Items</t>
  </si>
  <si>
    <t>23</t>
  </si>
  <si>
    <t>CHARGES FOR OUTSIDE PROFESSIONAL AND OTHER CONSULTATIVE SERVICES</t>
  </si>
  <si>
    <t>Report the information specified below for all charges made during the year included in any account (including plant accounts) for outside</t>
  </si>
  <si>
    <t>consultative and other professional services.  These services include  rate, management, construction, engineering, research,</t>
  </si>
  <si>
    <t>Return on Equity Calculation...................................................</t>
  </si>
  <si>
    <t>3-4</t>
  </si>
  <si>
    <t>Production Plant Statistics........................................................</t>
  </si>
  <si>
    <t>Reserved</t>
  </si>
  <si>
    <t>Natural Gas Production Land, Wells and Statistics</t>
  </si>
  <si>
    <t>Natural Gas Gathering Lines...............................................</t>
  </si>
  <si>
    <t>87-88</t>
  </si>
  <si>
    <t>Transmission System..................................................................</t>
  </si>
  <si>
    <t>89-90</t>
  </si>
  <si>
    <t>Miscellaneous Plant Data............................................................</t>
  </si>
  <si>
    <t>7-8</t>
  </si>
  <si>
    <t>Distribution System...................................................................</t>
  </si>
  <si>
    <t>91-92</t>
  </si>
  <si>
    <t>Investments..................................................................................</t>
  </si>
  <si>
    <t>9</t>
  </si>
  <si>
    <t>Gas Account...............................................................................</t>
  </si>
  <si>
    <t>93</t>
  </si>
  <si>
    <t>Special Funds and Special Deposits.............................................</t>
  </si>
  <si>
    <t>Notes and Accounts Receivable............................................</t>
  </si>
  <si>
    <t>Receivables from Associated Companies..............................</t>
  </si>
  <si>
    <t>Steam Section</t>
  </si>
  <si>
    <t>Gas Stored..................................................................................</t>
  </si>
  <si>
    <t>Prepayments and Other Current and Accrued Assets...............................</t>
  </si>
  <si>
    <t>Gas Prepayments Under Purchase Agreements...............................</t>
  </si>
  <si>
    <t>Electric Energy Efficiency Projects........................................</t>
  </si>
  <si>
    <t>16-17</t>
  </si>
  <si>
    <t>Verification</t>
  </si>
  <si>
    <t>Notes Payable and Payables to Associated Cos........</t>
  </si>
  <si>
    <t>Operating Reserves...................................................................</t>
  </si>
  <si>
    <t>Miscellaneous Tax Refunds....................................................</t>
  </si>
  <si>
    <t xml:space="preserve">details for the reporting company.  If the reporting company has more than one pension plan, report each using separate </t>
  </si>
  <si>
    <t>Current</t>
  </si>
  <si>
    <t>forms.</t>
  </si>
  <si>
    <t>Report on line 1 the actuarial present value of benefits determined as of a specific date during the calendar year according</t>
  </si>
  <si>
    <t>to the terms of a pension plan and based on employees' compensation and service to that date (salary progression is not</t>
  </si>
  <si>
    <t>considered in making this computation).</t>
  </si>
  <si>
    <t>PLAN</t>
  </si>
  <si>
    <t>Report on line 2 the actuarial present value of all benefits attributed to employee service up to a specific date, based on the</t>
  </si>
  <si>
    <t>Accumulated Benefit Obligation</t>
  </si>
  <si>
    <t>$</t>
  </si>
  <si>
    <t xml:space="preserve">terms of the plan including salary progression factor for final pay and career average pay plans. </t>
  </si>
  <si>
    <t>Projected Benefit Obligation</t>
  </si>
  <si>
    <t>Report on line 3 the amount the pension plan could expect to receive for investments in a sale between a willing buyer and a</t>
  </si>
  <si>
    <t>Fair Value of Plan Assets</t>
  </si>
  <si>
    <t>willing seller, other than in a forced or liquidation sale.</t>
  </si>
  <si>
    <t>Unrecognized Transition Amount</t>
  </si>
  <si>
    <t>Report on line 8 the discount rate which was used to calculate the obligations reported on Lines 1 and 2.</t>
  </si>
  <si>
    <t>Unrecognized Prior Service Costs</t>
  </si>
  <si>
    <t>Report on Line 9 the expected long-term return on plan assets.</t>
  </si>
  <si>
    <t>Unrecognized Gains or (Losses)</t>
  </si>
  <si>
    <t>7.</t>
  </si>
  <si>
    <t>On line 22, the term "Minimum Required Contribution" shall mean the payment by the employer to its employees' pension</t>
  </si>
  <si>
    <t>Service Cost</t>
  </si>
  <si>
    <t>fund necessary to meet the requirement set forth in the Employee Retirement Income Security Act of 1974.</t>
  </si>
  <si>
    <t>Interest Cost</t>
  </si>
  <si>
    <t>11.</t>
  </si>
  <si>
    <t>Actual Return on Plan Assets [(Gain) or Loss]</t>
  </si>
  <si>
    <t>Section 415 of the Internal Revenue Code.</t>
  </si>
  <si>
    <t>Deferral of Asset Gain or (Loss)</t>
  </si>
  <si>
    <t>12.</t>
  </si>
  <si>
    <t>Report on line 26 the dollar amount applicable to the reporting company which has been included in the amount on line 18.</t>
  </si>
  <si>
    <t>Amortization of Transition Amount</t>
  </si>
  <si>
    <t>13.</t>
  </si>
  <si>
    <t>Report on line 27 the dollar amount included on line 26 which has been capitalized.</t>
  </si>
  <si>
    <t>Amortization of Unrecognized Prior Service Cost</t>
  </si>
  <si>
    <t>Amortization of Gains or Losses</t>
  </si>
  <si>
    <t>For each plan, specify and explain in the space below any accounting changes or changes in assumptions or elected</t>
  </si>
  <si>
    <t>Total Pension Cost</t>
  </si>
  <si>
    <t>Page **.  Use a separate insert sheet if more space is required.</t>
  </si>
  <si>
    <t>Number of Active Employees Covered by Plan</t>
  </si>
  <si>
    <t>Number of Retired Employees Covered by Plan</t>
  </si>
  <si>
    <t>Number of Previous Employees Vested but Not Retired</t>
  </si>
  <si>
    <t>REPORTING COMPANY</t>
  </si>
  <si>
    <t>Minimum Required Contribution</t>
  </si>
  <si>
    <t>Actual Contribution*</t>
  </si>
  <si>
    <t>Maximum Amount Deductible*</t>
  </si>
  <si>
    <t>Benefit Payments</t>
  </si>
  <si>
    <t>26</t>
  </si>
  <si>
    <t>27</t>
  </si>
  <si>
    <t>Pension Cost Capitalized</t>
  </si>
  <si>
    <t>28</t>
  </si>
  <si>
    <t>Accumulated Pension Asset/(Liability) at Close of Year</t>
  </si>
  <si>
    <t>29</t>
  </si>
  <si>
    <t>Total Number of Company Employees at Beginning of Policy Year</t>
  </si>
  <si>
    <t>30</t>
  </si>
  <si>
    <t>31</t>
  </si>
  <si>
    <t>32</t>
  </si>
  <si>
    <t>Note: It is acceptable to provide a specific reference to the information already contained in the notes to the financial</t>
  </si>
  <si>
    <t>statements.</t>
  </si>
  <si>
    <t>NYPSC 182-92</t>
  </si>
  <si>
    <t>Pg 76, L 39 (b)</t>
  </si>
  <si>
    <t>Customer Account Expense</t>
  </si>
  <si>
    <t>Pg 76, L 47; Pg 77, L 7 (b)</t>
  </si>
  <si>
    <t>Sales Expense</t>
  </si>
  <si>
    <t>Pg 77, L 14 (b)</t>
  </si>
  <si>
    <t>Administrative and General</t>
  </si>
  <si>
    <t>Pg 77, L 33 (b)</t>
  </si>
  <si>
    <t xml:space="preserve">     Total O &amp; M Expense</t>
  </si>
  <si>
    <t>Formula Should = Pg 78, L 34 (b)</t>
  </si>
  <si>
    <t>DISTRIBUTION OF GAS REVENUES</t>
  </si>
  <si>
    <t>Total Revenues</t>
  </si>
  <si>
    <t>Sales of Gas (Mcf)</t>
  </si>
  <si>
    <t>Distance</t>
  </si>
  <si>
    <t>Revenue</t>
  </si>
  <si>
    <t>per Dth.</t>
  </si>
  <si>
    <t>(Designate associated companies)</t>
  </si>
  <si>
    <t>Transported</t>
  </si>
  <si>
    <t>Received</t>
  </si>
  <si>
    <t>Delivered</t>
  </si>
  <si>
    <t>of gas</t>
  </si>
  <si>
    <t>delivered</t>
  </si>
  <si>
    <t>68</t>
  </si>
  <si>
    <t>OTHER GAS REVENUES (ACCOUNT 495)</t>
  </si>
  <si>
    <t>1. Report particulars concerning other gas revenues derived from gas utility operations during the year.</t>
  </si>
  <si>
    <t xml:space="preserve">    Provide a subheading and amount for each classification of Account 495. </t>
  </si>
  <si>
    <t>Revenue for Year</t>
  </si>
  <si>
    <t>69</t>
  </si>
  <si>
    <t>SALES OF GAS BY RATE SCHEDULES</t>
  </si>
  <si>
    <t>1. Report below for each rate schedule in effect during the year the Dth of gas sold, revenue, average number of customers, average Dth per</t>
  </si>
  <si>
    <t xml:space="preserve">    customer and average revenue per Dth.</t>
  </si>
  <si>
    <t>2. Provide a subheading and total for each prescribed operating revenue account in the sequence followed in schedule entitled "Gas Operating</t>
  </si>
  <si>
    <t xml:space="preserve">    Revenues" page 64. If the sales under any rate schedule are classified in more than one revenue account list the rate schedule and sales</t>
  </si>
  <si>
    <t xml:space="preserve">    data under each applicable revenue account subheading.</t>
  </si>
  <si>
    <t>3. Where the same customers are served under more than one rate schedule in the same revenue account classification (such as a general</t>
  </si>
  <si>
    <t xml:space="preserve">    residential schedule and off peak water heating schedule), the entries in column (d) for the special schedule should denote the duplication in</t>
  </si>
  <si>
    <t xml:space="preserve">    number of reported customers.</t>
  </si>
  <si>
    <t>Field Compressor Station Structures</t>
  </si>
  <si>
    <t>(328)</t>
  </si>
  <si>
    <t>Field Meas. and Reg. Station Structures</t>
  </si>
  <si>
    <t xml:space="preserve">Other Structures </t>
  </si>
  <si>
    <t>(330)</t>
  </si>
  <si>
    <t>Producing Gas Wells - Well Construction</t>
  </si>
  <si>
    <t>(331)</t>
  </si>
  <si>
    <t>Producing Gas Wells - Well Equipment</t>
  </si>
  <si>
    <t>(332)</t>
  </si>
  <si>
    <t>Field Lines</t>
  </si>
  <si>
    <t>(333)</t>
  </si>
  <si>
    <t>Field Compressor Station Equipment</t>
  </si>
  <si>
    <t>(334)</t>
  </si>
  <si>
    <t>Field Meas. and Reg. Station Equipment</t>
  </si>
  <si>
    <t>(335)</t>
  </si>
  <si>
    <t>Drilling and Cleaning Equipment</t>
  </si>
  <si>
    <t>(336)</t>
  </si>
  <si>
    <t>Purification Equipment</t>
  </si>
  <si>
    <t>Other Equipment</t>
  </si>
  <si>
    <t>(338)</t>
  </si>
  <si>
    <t>Unsuccessful Explor. &amp; Develop. Costs</t>
  </si>
  <si>
    <t xml:space="preserve">     TOTAL Production and Gathering Plant</t>
  </si>
  <si>
    <t>(OPEB).  For these schedules, the measurement date, calculation of the data requested, and separate reporting for</t>
  </si>
  <si>
    <t>different types of OPEB plans shall be consistent with the disclosure requirements specified in SFAS-106 (Paragraphs</t>
  </si>
  <si>
    <t>72-89).  If the reporting company's OPEB benefits are provided through a joint plan with its parent company or holding</t>
  </si>
  <si>
    <t>company, report under the columnar heading "Total Company" the data applicable to the total plan (i.e., that of the</t>
  </si>
  <si>
    <t>parent or holding company).  The columnar heading "New York State Jurisdiction" refers to the New York State</t>
  </si>
  <si>
    <t>jurisdictional operations of the reporting company, exclusive of amounts applicable to subsidiary companies which are</t>
  </si>
  <si>
    <t>subject to the Commission's jurisdiction but are separately reported.</t>
  </si>
  <si>
    <t>The quantification of amounts reported on Lines 1 - 12 shall be as of the date reported on Line 13.</t>
  </si>
  <si>
    <t>Report on Lines 1 - 3 the actuarial present value of benefits attributed employees' service rendered to the date reported</t>
  </si>
  <si>
    <t>on Line 13.</t>
  </si>
  <si>
    <t>Report on Line 4 the amount the OPEB plan(s) could expect to receive for investments in a sale between a</t>
  </si>
  <si>
    <t>Report on Lines 5 and 6 , the amounts applicable to OPEB that are recorded in internal reserves, net of their related deferred</t>
  </si>
  <si>
    <t>Commission's  "Statement of Policy and Order Concerning the Accounting and Ratemaking Treatment for Pensions and</t>
  </si>
  <si>
    <t>OPEB" ( issued September 7, 1993).</t>
  </si>
  <si>
    <t>Report on Line 10 the amount of unrecognized net gain or loss (including plan asset gains and losses not yet</t>
  </si>
  <si>
    <t>reflected in the market-related value of the plan assets).</t>
  </si>
  <si>
    <t>4. Investment Advances - Report separately for each person or company the amounts of loans or investment advances which are subject to repayment but which are not</t>
  </si>
  <si>
    <t xml:space="preserve">     subject to current settlement.  With respect to each advance show whether the advance is a note or open account.  Each note should be listed giving date of issuance, </t>
  </si>
  <si>
    <t xml:space="preserve">     maturity date, and specifying whether note is a renewal.  Designate any advances due from officers, directors, stockholders or employees.</t>
  </si>
  <si>
    <t xml:space="preserve">proceeding.  Differences may occur because the data in formal proceedings are analyzed in detail and </t>
  </si>
  <si>
    <t>adjustments are usually made to booked amounts.</t>
  </si>
  <si>
    <t>MISCELLANEOUS PLANT DATA</t>
  </si>
  <si>
    <t>Common Plant if a balance of $250,000 was carried therein at any time during the year.  There should be shown a brief</t>
  </si>
  <si>
    <t xml:space="preserve">     Electric operation and maintenance </t>
  </si>
  <si>
    <t>320-323</t>
  </si>
  <si>
    <t xml:space="preserve">     Accelerated amortization</t>
  </si>
  <si>
    <t>272-273</t>
  </si>
  <si>
    <t xml:space="preserve">     Unamortized debt</t>
  </si>
  <si>
    <t>256</t>
  </si>
  <si>
    <t xml:space="preserve">     Other property</t>
  </si>
  <si>
    <t>274-275</t>
  </si>
  <si>
    <t>Extraordinary Property Losses</t>
  </si>
  <si>
    <t>230</t>
  </si>
  <si>
    <t xml:space="preserve">     Other (Account 283)</t>
  </si>
  <si>
    <t>276-277</t>
  </si>
  <si>
    <t>101</t>
  </si>
  <si>
    <t xml:space="preserve">     Other (Account 190)</t>
  </si>
  <si>
    <t>234</t>
  </si>
  <si>
    <t>Generating Plant Statistics</t>
  </si>
  <si>
    <t>Accumulated provisions for depreciation of:</t>
  </si>
  <si>
    <t xml:space="preserve">     Hydroelectric (large)</t>
  </si>
  <si>
    <t>406-407</t>
  </si>
  <si>
    <t xml:space="preserve">     common utility plant</t>
  </si>
  <si>
    <t>356</t>
  </si>
  <si>
    <t xml:space="preserve">     Pumped storage (large)</t>
  </si>
  <si>
    <t>408-409</t>
  </si>
  <si>
    <t xml:space="preserve">     electric utility plant</t>
  </si>
  <si>
    <t>219</t>
  </si>
  <si>
    <t xml:space="preserve">     Small plants</t>
  </si>
  <si>
    <t>410-411</t>
  </si>
  <si>
    <t xml:space="preserve">     utility plant (summary)</t>
  </si>
  <si>
    <t>200-201</t>
  </si>
  <si>
    <t xml:space="preserve">     Steam-electric (large)</t>
  </si>
  <si>
    <t>402-403</t>
  </si>
  <si>
    <t>Advances from associated companies</t>
  </si>
  <si>
    <t>256-257</t>
  </si>
  <si>
    <t>Income Deductions</t>
  </si>
  <si>
    <t>Allowances</t>
  </si>
  <si>
    <t xml:space="preserve">     Interest on debt to associated companies</t>
  </si>
  <si>
    <t>340</t>
  </si>
  <si>
    <t>Appropriations of Retained Earnings</t>
  </si>
  <si>
    <t>118-119</t>
  </si>
  <si>
    <t xml:space="preserve">               year. Indicate whether the amount shown is an estimate or if it has been approved</t>
  </si>
  <si>
    <t xml:space="preserve">               by the Commission.</t>
  </si>
  <si>
    <t>C.  Show in column (c) all costs incurred for the project during the current year.  Show in column (d)</t>
  </si>
  <si>
    <t xml:space="preserve">      the capital or expense account number charged during the year and the amount, if applicable,</t>
  </si>
  <si>
    <t xml:space="preserve">      of annual DSM expense, or the amortized program costs, and in column (e) indicate, the</t>
  </si>
  <si>
    <t xml:space="preserve">      unamortized accumulated DSM expenditure balances. </t>
  </si>
  <si>
    <t xml:space="preserve">               DSM TOTAL</t>
  </si>
  <si>
    <t>ULIEEP</t>
  </si>
  <si>
    <t>HIECA</t>
  </si>
  <si>
    <t>DSM Incentive</t>
  </si>
  <si>
    <t xml:space="preserve">               GRAND TOTAL</t>
  </si>
  <si>
    <t>NOTES PAYABLE (Account 231)</t>
  </si>
  <si>
    <t>Report the particulars indicated concerning notes payable at end of year.</t>
  </si>
  <si>
    <t>Give particulars of collateral pledged, if any.</t>
  </si>
  <si>
    <t>Furnish particulars for any formal or informal compensating balance agreements covering open lines of credit.</t>
  </si>
  <si>
    <t>Any demand notes should be designated as such in Column (c).</t>
  </si>
  <si>
    <t>Minor amounts may be grouped by classes, showing the number of such amounts.</t>
  </si>
  <si>
    <t>Report in total, all other interest accrued and paid on notes discharged during the year.</t>
  </si>
  <si>
    <t>PAYEE</t>
  </si>
  <si>
    <t>Outstanding</t>
  </si>
  <si>
    <t>INTEREST DURING YEAR</t>
  </si>
  <si>
    <t>AND</t>
  </si>
  <si>
    <t>OF</t>
  </si>
  <si>
    <t>Report particulars of notes and accounts payable to associated companies to end of year.</t>
  </si>
  <si>
    <t xml:space="preserve">Provide separate totals for Accounts 233, Notes Payable to Associated Companies, and 234, Accounts </t>
  </si>
  <si>
    <t>Payable to Associated Companies.</t>
  </si>
  <si>
    <t>List each note separately and state the purpose for which issued.  Show also in Column (a) date of</t>
  </si>
  <si>
    <t>note, maturity and interest rate.</t>
  </si>
  <si>
    <t>were paid before the end of the year.</t>
  </si>
  <si>
    <t>If collateral has been pledged as security to the payment of any note or account, describe such collateral.</t>
  </si>
  <si>
    <t>BALANCE</t>
  </si>
  <si>
    <t>TOTAL FOR YEAR</t>
  </si>
  <si>
    <t>BEGINNING</t>
  </si>
  <si>
    <t>END OF</t>
  </si>
  <si>
    <t xml:space="preserve">INTEREST </t>
  </si>
  <si>
    <t>PARTICULARS</t>
  </si>
  <si>
    <t>OF YEAR</t>
  </si>
  <si>
    <t>DEBITS</t>
  </si>
  <si>
    <t>CREDITS</t>
  </si>
  <si>
    <t>YEAR</t>
  </si>
  <si>
    <t>FOR YEAR</t>
  </si>
  <si>
    <t>TOTALS (ACCOUNT 233)</t>
  </si>
  <si>
    <t>TOTALS (ACCOUNT 234)</t>
  </si>
  <si>
    <t>18</t>
  </si>
  <si>
    <t>OPERATING RESERVES (ACCOUNTS 228.1, 228.2, 228.3, 228.4)</t>
  </si>
  <si>
    <t>1. Report below an analysis of the changes during the year for each of the above-named reserves.</t>
  </si>
  <si>
    <t>2. Show title of reserve, account number, description of the general nature of the entry and the contra account debited</t>
  </si>
  <si>
    <t>Gross-up of above amounts for income</t>
  </si>
  <si>
    <t>tax effects; etc.</t>
  </si>
  <si>
    <t>22</t>
  </si>
  <si>
    <t>EXTRAORDINARY ITEMS (Accounts 434 and 435)</t>
  </si>
  <si>
    <t>1. Give below a brief description of each item included in accounts 434, Extraordinary Income and 435,</t>
  </si>
  <si>
    <t xml:space="preserve">    Extraordinary Deductions.</t>
  </si>
  <si>
    <t>2. Give reference to Commission approval, including date of approval, for extraordinary treatment</t>
  </si>
  <si>
    <t xml:space="preserve">    of any item which amounts to less than 5% of income. (See General Instruction section 166.7 and 311.7 </t>
  </si>
  <si>
    <t>Gain or</t>
  </si>
  <si>
    <t>Description of Investment</t>
  </si>
  <si>
    <t xml:space="preserve">Date </t>
  </si>
  <si>
    <t>Date of</t>
  </si>
  <si>
    <t>Book Cost</t>
  </si>
  <si>
    <t>Amount or No.</t>
  </si>
  <si>
    <t>Book Costs *</t>
  </si>
  <si>
    <t>Loss From</t>
  </si>
  <si>
    <t>Acquired</t>
  </si>
  <si>
    <t>Maturity</t>
  </si>
  <si>
    <t xml:space="preserve">Beginning </t>
  </si>
  <si>
    <t>Of Shares</t>
  </si>
  <si>
    <t>End</t>
  </si>
  <si>
    <t>For</t>
  </si>
  <si>
    <t>Investment</t>
  </si>
  <si>
    <t>Of Year</t>
  </si>
  <si>
    <t>End of Year</t>
  </si>
  <si>
    <t>Disposed of</t>
  </si>
  <si>
    <t>(e)</t>
  </si>
  <si>
    <t>(f)</t>
  </si>
  <si>
    <t>(g)</t>
  </si>
  <si>
    <t>(h)</t>
  </si>
  <si>
    <t>Totals (Account 123)</t>
  </si>
  <si>
    <t>Totals (Account 124)</t>
  </si>
  <si>
    <t>4.  If assets other than cash comprise any fund, furnish a list of the securities or other assets, giving interest or dividend</t>
  </si>
  <si>
    <t xml:space="preserve">      rate of each, cost to respondent, number of shares or principal amount, and book cost at end of year.</t>
  </si>
  <si>
    <t>Balance</t>
  </si>
  <si>
    <t>Name of Fund and trustee if any</t>
  </si>
  <si>
    <t xml:space="preserve">                                  Total (Account 125)</t>
  </si>
  <si>
    <t xml:space="preserve">                                  Total (Account 126)</t>
  </si>
  <si>
    <t xml:space="preserve">                                  Total (Account 128)</t>
  </si>
  <si>
    <t>SPECIAL DEPOSITS (Accounts 132, 133, 134)</t>
  </si>
  <si>
    <t xml:space="preserve">1.   For each fund which exceeds $250,000 at the end of the year, report the balance below.  </t>
  </si>
  <si>
    <t xml:space="preserve">        Aggregate all other funds.</t>
  </si>
  <si>
    <t>2.  If any deposit consists of assets other than cash, give a brief description of such assets.</t>
  </si>
  <si>
    <t>3.  If any deposit is held by an associated company, give name of company.</t>
  </si>
  <si>
    <t>Description and purpose of deposit</t>
  </si>
  <si>
    <t xml:space="preserve">Interest Special Deposits (Account 132)                </t>
  </si>
  <si>
    <t>Dividend Special Deposits (Account 133)</t>
  </si>
  <si>
    <t>Other Special Deposits (Account 134):</t>
  </si>
  <si>
    <t xml:space="preserve">    (Specify purpose of each other special deposit)</t>
  </si>
  <si>
    <t xml:space="preserve">                                  Total (Account 134)</t>
  </si>
  <si>
    <t>If applicable, see insert page below:</t>
  </si>
  <si>
    <t>10-A</t>
  </si>
  <si>
    <t>NOTES AND ACCOUNTS RECEIVABLE (Accounts 141, 142, 143)</t>
  </si>
  <si>
    <t>Summary for Balance Sheet</t>
  </si>
  <si>
    <t>Show separately by footnote the total amount of notes and accounts receivable from directors, officers, and</t>
  </si>
  <si>
    <t>employees included in Notes Receivable (Account 141) and Other Accounts Receivable (Account 143).</t>
  </si>
  <si>
    <t>Disclose separately by footnote any capital stock subscriptions received included in  Account 143, Other</t>
  </si>
  <si>
    <t>Accounts Receivable.</t>
  </si>
  <si>
    <t>Beginning</t>
  </si>
  <si>
    <t>LINE</t>
  </si>
  <si>
    <t>Accounts</t>
  </si>
  <si>
    <t>of Year</t>
  </si>
  <si>
    <t>NO.</t>
  </si>
  <si>
    <t xml:space="preserve">(b)  </t>
  </si>
  <si>
    <t xml:space="preserve">(c)  </t>
  </si>
  <si>
    <t>Notes Receivable (Account 141)</t>
  </si>
  <si>
    <t>Customer Accounts Receivable (Account 142):</t>
  </si>
  <si>
    <t xml:space="preserve">  Gas</t>
  </si>
  <si>
    <t xml:space="preserve">  Electric</t>
  </si>
  <si>
    <t xml:space="preserve">  Merchandising, Jobbing and Contract Work</t>
  </si>
  <si>
    <t xml:space="preserve">  Other</t>
  </si>
  <si>
    <t>Other Accounts Receivable (Account 143)</t>
  </si>
  <si>
    <t>Total (Accounts 142 and 143)</t>
  </si>
  <si>
    <t>Less: Accumulated Provision for Uncollectible  Accounts - Cr. (Account 144)</t>
  </si>
  <si>
    <t xml:space="preserve">     Total, Less Accumulated Provision for Uncollectible Accounts</t>
  </si>
  <si>
    <t xml:space="preserve"> ACCUMULATED PROVISION FOR UNCOLLECTIBLE ACCOUNTS-CR. (Account 144)</t>
  </si>
  <si>
    <t xml:space="preserve">                                  1.  Report below the information called for concerning this accumulated provision.</t>
  </si>
  <si>
    <t>to construction, depreciation, nor the rate base allowance related to capitalized OPEB costs) in the company's latest rate proceeding,</t>
  </si>
  <si>
    <t>adjusted to actual applicable sales as per the above Policy Statement.</t>
  </si>
  <si>
    <t>The amount reported on Line 9 less the amount on Line 10 should total the amount reported on Line 5 of Page 33.</t>
  </si>
  <si>
    <t>In certain instances, a portion of the OPEB internal reserve may not be subject to the accrual of interest (e.g., in the company's last rate</t>
  </si>
  <si>
    <t>case, a portion of the reserve may have been used as a rate base reduction).  Report on Line 12 the balance of the reserve, net of its</t>
  </si>
  <si>
    <t>related deferred income tax effect, which is subject to the accrual of interest.</t>
  </si>
  <si>
    <t>The Commission's September 7, 1993 Policy Statement on pensions and OPEB stated that, except under certain circumstances, the</t>
  </si>
  <si>
    <t>difference between 1)  the rate allowance for OPEB expense, plus any pension related or other funds or credits the company is directed</t>
  </si>
  <si>
    <t>to use for OPEB purposes, and 2)  OPEB expense determined as required therein, are to be deferred for future recovery.   Report on</t>
  </si>
  <si>
    <t xml:space="preserve">Lines 13 through 17 the amounts relating to this requirement. </t>
  </si>
  <si>
    <t>New York State</t>
  </si>
  <si>
    <t>Jurisdiction</t>
  </si>
  <si>
    <t xml:space="preserve">      (b)   </t>
  </si>
  <si>
    <t xml:space="preserve">              OPEB RELATED ASSETS RECORDED IN AN INTERNAL RESERVE</t>
  </si>
  <si>
    <t>Balance in Internal Reserve at Beginning of the Period - [ (Debit) / Credit ]</t>
  </si>
  <si>
    <t>Amount of the Company's Latest Rate Allowance for OPEB Expense</t>
  </si>
  <si>
    <t>Amount of OPEB costs actually charged to Construction</t>
  </si>
  <si>
    <t xml:space="preserve">Pension Related or Other Funds or Credits this Commission Directed the Company </t>
  </si>
  <si>
    <t xml:space="preserve">     to Use for OPEB Purposes</t>
  </si>
  <si>
    <t>Interest Accrued on Fund Balance</t>
  </si>
  <si>
    <t>Cost Benefits Paid to or for Plan Participants</t>
  </si>
  <si>
    <t>Amount Transferred to an External OPEB Dedicated Fund</t>
  </si>
  <si>
    <t>Other Debits or Credits to the Internal Reserve *</t>
  </si>
  <si>
    <t>Balance in Internal Reserve at End of the Period</t>
  </si>
  <si>
    <t>Balance of Deferred Income Tax Applicable to the Internal Reserve</t>
  </si>
  <si>
    <t>Interest Rate Applied  to Internal Reserve  Balances</t>
  </si>
  <si>
    <t>Internal Reserve Balance Subject to Accrual of Interest (net of tax)</t>
  </si>
  <si>
    <t xml:space="preserve">              ACCUMULATED DEFERRED OPEB EXPENSE</t>
  </si>
  <si>
    <t>Give particulars of any notes pledged or discounted, also of any collateral held as guarantee of payment of any note or account.</t>
  </si>
  <si>
    <t>Interest</t>
  </si>
  <si>
    <t>Debits</t>
  </si>
  <si>
    <t>Credits</t>
  </si>
  <si>
    <t>for Year</t>
  </si>
  <si>
    <t xml:space="preserve"> No.</t>
  </si>
  <si>
    <t>Totals (Account 145)</t>
  </si>
  <si>
    <t>Totals (Account 146)</t>
  </si>
  <si>
    <t xml:space="preserve"> 12</t>
  </si>
  <si>
    <t xml:space="preserve">                              GAS STORED (ACCOUNTS 117, 164.1 AND 164.2)</t>
  </si>
  <si>
    <t>If required, see insert page below.</t>
  </si>
  <si>
    <t>26-A</t>
  </si>
  <si>
    <t>Expected Long-Term Rate of Return on Assets</t>
  </si>
  <si>
    <t>policy year.</t>
  </si>
  <si>
    <t>Salary Progression Rate (if applicable)</t>
  </si>
  <si>
    <t>9.</t>
  </si>
  <si>
    <t xml:space="preserve"> Report on line lines 21 and 32 the numbers of persons having vested pension rights but who are no longer employed by the</t>
  </si>
  <si>
    <t>company and not yet drawing a pension allowance.</t>
  </si>
  <si>
    <t>Net Periodic Pension Cost:</t>
  </si>
  <si>
    <t>10.</t>
  </si>
  <si>
    <t>3. In column (a) give names of companies from which revenues were derived, points of receipt and delivery, and names of companies from which gas was received</t>
  </si>
  <si>
    <t xml:space="preserve">   and to  which delivered.</t>
  </si>
  <si>
    <t>ANALYSIS OF PENSION SETTLEMENTS, CURTAILMENTS AND TERMINATIONS (Continued)</t>
  </si>
  <si>
    <t>Report the amount of gains or losses arising from employee termination benefits or settlements, partial settlements,</t>
  </si>
  <si>
    <t>curtailments or suspensions of pensions or pension obligations during the year.  If none have occurred, state "none" on line 5.  If</t>
  </si>
  <si>
    <t>ESTIMATE OF SETTLEMENT GAIN OR LOSS</t>
  </si>
  <si>
    <t xml:space="preserve">they qualified as "small settlements" under SFAS-88 and the company elected not to recognize the gain or loss, state "none" on </t>
  </si>
  <si>
    <t>line 5 and complete the applicable sections on the bottom of the form.  Use separate forms to report the effect of each event</t>
  </si>
  <si>
    <t>and, if the event affected more than one plan, use separate forms for each plan.  These events include:</t>
  </si>
  <si>
    <t xml:space="preserve">      a.  purchases of annuity contracts.</t>
  </si>
  <si>
    <t>Unrecognized net asset</t>
  </si>
  <si>
    <t xml:space="preserve">      b.  lump-sum cash payments to plan participants.</t>
  </si>
  <si>
    <t>Unrecognized net actuarial gain or (loss)</t>
  </si>
  <si>
    <t xml:space="preserve">      c.  other irrevocable actions that relieved the company or the plan of primary  responsibility for a pension obligation</t>
  </si>
  <si>
    <t xml:space="preserve">Year-to-date asset gain or (loss): </t>
  </si>
  <si>
    <t xml:space="preserve">           and eliminates significant risks related to the obligation and assets.</t>
  </si>
  <si>
    <t xml:space="preserve">     Actual return</t>
  </si>
  <si>
    <t>4.  Describe briefly (1) the method employed in odorizing natural gas and (2) the protection provided against explosion due to the escape of gas (natural or manufactured) at</t>
  </si>
  <si>
    <t>pressures in excess of a normal customer consumption pressure.</t>
  </si>
  <si>
    <t>92</t>
  </si>
  <si>
    <t>GAS ACCOUNT</t>
  </si>
  <si>
    <t>1. Report the indicated summarization of gas transactions for the year, excluding gas which was reformed but not gas which was used for direct mixing; the former</t>
  </si>
  <si>
    <t xml:space="preserve">    should be treated as fuel.  If mixed gas is distributed, it should be shown as such in columns (d) to (f), but the constituent gases should be identified by production</t>
  </si>
  <si>
    <t xml:space="preserve">    processes in columns (a) to (c) unless mixed gas was purchased.  Exclude liquid petroleum in storage.  Items representing quantities of gas should agree with the</t>
  </si>
  <si>
    <t xml:space="preserve">    corresponding amounts shown elsewhere in this report.</t>
  </si>
  <si>
    <t>Gas Available</t>
  </si>
  <si>
    <t xml:space="preserve"> per </t>
  </si>
  <si>
    <t>Disposition</t>
  </si>
  <si>
    <t>(See Instructions)</t>
  </si>
  <si>
    <t>cf</t>
  </si>
  <si>
    <t>Quantity</t>
  </si>
  <si>
    <t>(Specify kind when possible)</t>
  </si>
  <si>
    <t>In storage-beg. of year (specify kind):</t>
  </si>
  <si>
    <t>Sold</t>
  </si>
  <si>
    <t xml:space="preserve">          Natural Gas</t>
  </si>
  <si>
    <t xml:space="preserve">          Liquified Natural Gas</t>
  </si>
  <si>
    <t xml:space="preserve">          Other (specify kind)</t>
  </si>
  <si>
    <t>Delivered to storage</t>
  </si>
  <si>
    <t>Natural Gas purchased:</t>
  </si>
  <si>
    <t>Other gas purchased (specify kind):</t>
  </si>
  <si>
    <t>Other Gas Sales</t>
  </si>
  <si>
    <t xml:space="preserve">        Total Sales</t>
  </si>
  <si>
    <t>Formula Should = Pg 64, L 21 (f)</t>
  </si>
  <si>
    <t>AVERAGE CUSTOMERS PER MONTH</t>
  </si>
  <si>
    <t>Pg 64, L 2 (h)</t>
  </si>
  <si>
    <t>Pg 64, L 4 (h)</t>
  </si>
  <si>
    <t>Other Customers</t>
  </si>
  <si>
    <t>Pg 64, L 6, 8 (h)</t>
  </si>
  <si>
    <t xml:space="preserve">        Total Ultimate Consumer</t>
  </si>
  <si>
    <t>Resales</t>
  </si>
  <si>
    <t>Pg 64, L 7 (h)</t>
  </si>
  <si>
    <t xml:space="preserve">        Total Customers</t>
  </si>
  <si>
    <t>Formula Should = Pg 64, L 7 (h)</t>
  </si>
  <si>
    <t>GAS OPERATING REVENUES RELATIONSHIP</t>
  </si>
  <si>
    <t>No breakdown by primary accounts is required for columns (g) and (h).</t>
  </si>
  <si>
    <t>Accounting Divisions</t>
  </si>
  <si>
    <t>Operations</t>
  </si>
  <si>
    <t>Taxes</t>
  </si>
  <si>
    <t>Other Than</t>
  </si>
  <si>
    <t>Maintenance</t>
  </si>
  <si>
    <t>Expense</t>
  </si>
  <si>
    <t>Amortization</t>
  </si>
  <si>
    <t>Income Taxes</t>
  </si>
  <si>
    <t>(Acct. 401 - 402.1)</t>
  </si>
  <si>
    <t>(Acct. 403)</t>
  </si>
  <si>
    <t>(Acct. 404 - 407)</t>
  </si>
  <si>
    <t>(Acct. 408)</t>
  </si>
  <si>
    <t xml:space="preserve"> 1</t>
  </si>
  <si>
    <t xml:space="preserve"> 2</t>
  </si>
  <si>
    <t xml:space="preserve"> 3</t>
  </si>
  <si>
    <t xml:space="preserve"> 4</t>
  </si>
  <si>
    <t xml:space="preserve"> 5</t>
  </si>
  <si>
    <t xml:space="preserve"> 6</t>
  </si>
  <si>
    <t xml:space="preserve"> 7</t>
  </si>
  <si>
    <t xml:space="preserve"> 8</t>
  </si>
  <si>
    <t xml:space="preserve"> 9</t>
  </si>
  <si>
    <t xml:space="preserve">Totals </t>
  </si>
  <si>
    <t>Cost Areas</t>
  </si>
  <si>
    <t>Types of Segregated Plant</t>
  </si>
  <si>
    <t xml:space="preserve">        (g)</t>
  </si>
  <si>
    <t>34</t>
  </si>
  <si>
    <t>35</t>
  </si>
  <si>
    <t>36</t>
  </si>
  <si>
    <t>37</t>
  </si>
  <si>
    <t>38</t>
  </si>
  <si>
    <t>39</t>
  </si>
  <si>
    <t>41</t>
  </si>
  <si>
    <t xml:space="preserve">Total </t>
  </si>
  <si>
    <t>DATA BY TERRITORIAL SUBDIVISIONS-ELECTRIC (Continued)</t>
  </si>
  <si>
    <t>DISTRIBUTION SYSTEM</t>
  </si>
  <si>
    <t>DISTRIBUTION SYSTEM (Continued)</t>
  </si>
  <si>
    <t>1.  Report the indicated particulars of the electric distribution system as of the end of the year, including street and highway lighting</t>
  </si>
  <si>
    <t xml:space="preserve"> 4.  Show hereunder a brief general statement in description of the distribution system.  Indicate particularly the range of operating voltages</t>
  </si>
  <si>
    <t xml:space="preserve">     system.</t>
  </si>
  <si>
    <t xml:space="preserve">      and the sizes of wire generally used for different purposes (primaries, secondaries, services, etc.) and under differing circumstances.</t>
  </si>
  <si>
    <t xml:space="preserve">      Show also the approximate percentages of network system, of rural lines, of direct current facilities, and of alternating current service</t>
  </si>
  <si>
    <t xml:space="preserve">2.  For the purposes of this schedule the interpretation of the term "distribution area" shall be at the discretion of, and the </t>
  </si>
  <si>
    <t>Estimated total cost of decommissioning based on Nuclear Regulatory Commission (NRC) minimum financial assurance requirements at time rates were last granted.</t>
  </si>
  <si>
    <t>Estimated total cost of decommissioning used as the basis for setting the allowance in the last rate proceeding.</t>
  </si>
  <si>
    <t>Inflation factor used</t>
  </si>
  <si>
    <t>Nuclear Regulatory Commission minimum financial assurance requirements based on the latest calculation available using NRC inflation factors.</t>
  </si>
  <si>
    <t>(LESS) EXTRACTED PRODUCTS USED BY THE UTILITY - (CREDIT)</t>
  </si>
  <si>
    <t>(783)</t>
  </si>
  <si>
    <t>72</t>
  </si>
  <si>
    <t>(Continued)</t>
  </si>
  <si>
    <t>B2. PRODUCTS EXTRACTION (Continued)</t>
  </si>
  <si>
    <t>(784)</t>
  </si>
  <si>
    <t>(785)</t>
  </si>
  <si>
    <t>(786)</t>
  </si>
  <si>
    <t>MAINTENANCE OF EXTRACTION AND REFINING EQUIPMENT</t>
  </si>
  <si>
    <t>(787)</t>
  </si>
  <si>
    <t>MAINTENANCE OF PIPE LINES</t>
  </si>
  <si>
    <t>(788)</t>
  </si>
  <si>
    <t>MAINTENANCE OF EXTRACTED PRODUCTS STORAGE EQUIP.</t>
  </si>
  <si>
    <t>(789)</t>
  </si>
  <si>
    <t>MAINTENANCE OF COMPRESSOR EQUIPMENT</t>
  </si>
  <si>
    <t>(790)</t>
  </si>
  <si>
    <t>MAINTENANCE OF GAS MEASURING AND REG. EQUIPMENT</t>
  </si>
  <si>
    <t>(791)</t>
  </si>
  <si>
    <t xml:space="preserve">          TOTAL PRODUCTS EXTRACTION</t>
  </si>
  <si>
    <t>C. EXPLORATION AND DEVELOPMENT</t>
  </si>
  <si>
    <t>(795)</t>
  </si>
  <si>
    <t>DELAY RENTALS</t>
  </si>
  <si>
    <t>(796)</t>
  </si>
  <si>
    <t>NONPRODUCTIVE WELL DRILLING</t>
  </si>
  <si>
    <t>(797)</t>
  </si>
  <si>
    <t>ABANDONED LEASES</t>
  </si>
  <si>
    <t>(798)</t>
  </si>
  <si>
    <t>OTHER EXPLORATION</t>
  </si>
  <si>
    <t xml:space="preserve">          TOTAL EXPLORATION AND DEVELOPMENT</t>
  </si>
  <si>
    <t>D. OTHER GAS SUPPLY EXPENSES</t>
  </si>
  <si>
    <t>(800)</t>
  </si>
  <si>
    <t>NATURAL GAS WELL HEAD PURCHASES</t>
  </si>
  <si>
    <t>(800.1)</t>
  </si>
  <si>
    <t>NAT. GAS WELL HEAD PURCH., INTRACOMPANY TRANSFERS</t>
  </si>
  <si>
    <t>(801)</t>
  </si>
  <si>
    <t>NATURAL GAS FIELD LINE PURCHASES</t>
  </si>
  <si>
    <t>(802)</t>
  </si>
  <si>
    <t>NATURAL GAS GASOLINE PLANT OUTLET PURCHASES</t>
  </si>
  <si>
    <t>(803)</t>
  </si>
  <si>
    <t>NATURAL GAS TRANSMISSION LINE PURCHASES</t>
  </si>
  <si>
    <t>(804)</t>
  </si>
  <si>
    <t>NATURAL GAS CITY GATE PURCHASES</t>
  </si>
  <si>
    <t>(804.1)</t>
  </si>
  <si>
    <t>LIQUEFIED NATURAL GAS PURCHASES</t>
  </si>
  <si>
    <t>(805)</t>
  </si>
  <si>
    <t>OTHER GAS PURCHASES</t>
  </si>
  <si>
    <t>(805.1)</t>
  </si>
  <si>
    <t>(LESS) PURCHASED GAS COST ADJUSTMENTS</t>
  </si>
  <si>
    <t xml:space="preserve">          TOTAL PURCHASED GAS</t>
  </si>
  <si>
    <t>(806)</t>
  </si>
  <si>
    <t>EXCHANGE GAS</t>
  </si>
  <si>
    <t>PURCHASED GAS EXPENSES</t>
  </si>
  <si>
    <t>(807.1)</t>
  </si>
  <si>
    <t>WELL EXPENSES -- PURCHASED GAS</t>
  </si>
  <si>
    <t>(807.2)</t>
  </si>
  <si>
    <t>OPERATION OF PURCHASED GAS MEASURING STATIONS</t>
  </si>
  <si>
    <t>(807.3)</t>
  </si>
  <si>
    <t>MAINTENANCE OF PURCHASED GAS MEASURING STATIONS</t>
  </si>
  <si>
    <t>(807.4)</t>
  </si>
  <si>
    <t>PURCHASED GAS CALCULATIONS EXPENSES</t>
  </si>
  <si>
    <t>(807.5)</t>
  </si>
  <si>
    <t>OTHER PURCHASED GAS EXPENSES</t>
  </si>
  <si>
    <t xml:space="preserve">          TOTAL PURCHASED GAS EXPENSES</t>
  </si>
  <si>
    <t>(808.1)</t>
  </si>
  <si>
    <t>GAS WITHDRAWN FROM STORAGE -- DEBIT</t>
  </si>
  <si>
    <t>(808.2)</t>
  </si>
  <si>
    <t>(LESS) GAS DELIVERED TO STORAGE -- CREDIT</t>
  </si>
  <si>
    <t>(809.1)</t>
  </si>
  <si>
    <t>WITHDRAWALS OF LIQ. NAT. GAS FOR PROCESSING -- DEBIT</t>
  </si>
  <si>
    <t>(809.2)</t>
  </si>
  <si>
    <t>(LESS) DELIVERIES OF NAT. GAS FOR PROCESSING -- CREDIT</t>
  </si>
  <si>
    <t>GAS USED IN UTILITY OPERATIONS -- CREDIT</t>
  </si>
  <si>
    <t>(810)</t>
  </si>
  <si>
    <t>GAS USED FOR COMPRESSOR STATION FUEL -- CREDIT</t>
  </si>
  <si>
    <t>(811)</t>
  </si>
  <si>
    <t>GAS USED FOR PRODUCTS EXTRACTION -- CREDIT</t>
  </si>
  <si>
    <t>(812)</t>
  </si>
  <si>
    <t>GAS USED FOR OTHER UTILITY OPERATIONS -- CREDIT</t>
  </si>
  <si>
    <t xml:space="preserve">          TOTAL GAS USED IN UTILITY OPERATIONS -- CREDIT</t>
  </si>
  <si>
    <t>(813)</t>
  </si>
  <si>
    <t>OTHER GAS SUPPLY EXPENSES</t>
  </si>
  <si>
    <t xml:space="preserve">          TOTAL OTHER GAS SUPPLY EXPENSE</t>
  </si>
  <si>
    <t xml:space="preserve">          TOTAL PRODUCTION EXPENSES</t>
  </si>
  <si>
    <t>73</t>
  </si>
  <si>
    <t>2. NAT. GAS STORAGE, TERMINALING AND PROCESSING EXP.</t>
  </si>
  <si>
    <t>A. UNDERGROUND STORAGE EXPENSES</t>
  </si>
  <si>
    <t>(814)</t>
  </si>
  <si>
    <t>(815)</t>
  </si>
  <si>
    <t>MAPS AND RECORDS</t>
  </si>
  <si>
    <t>(816)</t>
  </si>
  <si>
    <t>WELLS EXPENSES</t>
  </si>
  <si>
    <t>(817)</t>
  </si>
  <si>
    <t>LINES EXPENSES</t>
  </si>
  <si>
    <t>(818)</t>
  </si>
  <si>
    <t>COMPRESSOR STATION EXPENSES</t>
  </si>
  <si>
    <t>(819)</t>
  </si>
  <si>
    <t>COMPRESSOR STATION FUEL AND POWER</t>
  </si>
  <si>
    <t>(820)</t>
  </si>
  <si>
    <t>MEASURING AND REGULATING STATION EXPENSES</t>
  </si>
  <si>
    <t>(821)</t>
  </si>
  <si>
    <t>(822)</t>
  </si>
  <si>
    <t>EXPLORATION AND DEVELOPMENT</t>
  </si>
  <si>
    <t>(823)</t>
  </si>
  <si>
    <t>GAS LOSSES</t>
  </si>
  <si>
    <t>(824)</t>
  </si>
  <si>
    <t>(825)</t>
  </si>
  <si>
    <t>STORAGE WELL ROYALTIES</t>
  </si>
  <si>
    <t>(826)</t>
  </si>
  <si>
    <t>(830)</t>
  </si>
  <si>
    <t>(831)</t>
  </si>
  <si>
    <t>(832)</t>
  </si>
  <si>
    <t>MAINTENANCE OF RESERVOIRS AND WELLS</t>
  </si>
  <si>
    <t>(833)</t>
  </si>
  <si>
    <t>MAINTENANCE OF LINES</t>
  </si>
  <si>
    <t>(834)</t>
  </si>
  <si>
    <t>MAINTENANCE COMPRESSOR STATION EQUIPMENT</t>
  </si>
  <si>
    <t>(835)</t>
  </si>
  <si>
    <t>MAINTENANCE OF MEASURING AND REG. STATION EQUIPMENT</t>
  </si>
  <si>
    <t>(836)</t>
  </si>
  <si>
    <t>(837)</t>
  </si>
  <si>
    <t xml:space="preserve">          TOTAL UNDERGROUND STORAGE EXPENSES</t>
  </si>
  <si>
    <t>B. OTHER STORAGE EXPENSES</t>
  </si>
  <si>
    <t>(840)</t>
  </si>
  <si>
    <t>(841)</t>
  </si>
  <si>
    <t>OPERATION LABOR AND EXPENSES</t>
  </si>
  <si>
    <t>(842)</t>
  </si>
  <si>
    <t>(842.1)</t>
  </si>
  <si>
    <t>(842.2)</t>
  </si>
  <si>
    <t>(842.3)</t>
  </si>
  <si>
    <t>(843.1)</t>
  </si>
  <si>
    <t>(843.2)</t>
  </si>
  <si>
    <t>INTEREST RATE</t>
  </si>
  <si>
    <t>NOTE</t>
  </si>
  <si>
    <t>MATURITY</t>
  </si>
  <si>
    <t>ACCRUED</t>
  </si>
  <si>
    <t>PAID</t>
  </si>
  <si>
    <t>PAYABLES TO ASSOCIATED COMPANIES (ACCOUNTS 233 and 234)</t>
  </si>
  <si>
    <t xml:space="preserve">               scale resource programs.  The projects are intended to advance the utility's knowledge of,</t>
  </si>
  <si>
    <t xml:space="preserve">               energy saving or peak reduction objectives assigned to them. These projects may include,</t>
  </si>
  <si>
    <t xml:space="preserve">               but are not limited to, test marketing, data acquisition, and load studies.  </t>
  </si>
  <si>
    <t>(843.3)</t>
  </si>
  <si>
    <t>MAINTENANCE OF GAS HOLDERS</t>
  </si>
  <si>
    <t>(843.4)</t>
  </si>
  <si>
    <t>(843.5)</t>
  </si>
  <si>
    <t>MAINTENANCE OF LIQUEFACTION EQUIPMENT</t>
  </si>
  <si>
    <t>(843.6)</t>
  </si>
  <si>
    <t>MAINTENANCE OF VAPORIZING EQUIPMENT</t>
  </si>
  <si>
    <t>(843.7)</t>
  </si>
  <si>
    <t>(843.8)</t>
  </si>
  <si>
    <t>MAINTENANCE OF MEASURING AND REGULATING EQUIPMENT</t>
  </si>
  <si>
    <t>(843.9)</t>
  </si>
  <si>
    <t xml:space="preserve">          TOTAL OTHER STORAGE EXPENSES</t>
  </si>
  <si>
    <t>74</t>
  </si>
  <si>
    <t>Report on Line 11 the amount of unrecognized net asset gain or loss not yet reflected in the market-related value of</t>
  </si>
  <si>
    <t xml:space="preserve">In certain instances, a portion of the New York State Jurisdiction OPEB internal reserve may not be subject to the </t>
  </si>
  <si>
    <t>Percentage of NRC Minimum Financial Assurance accumulated</t>
  </si>
  <si>
    <t xml:space="preserve"> as of December 31 (line 17, columns c &amp; d/[pg 46, line 12])</t>
  </si>
  <si>
    <t>Notes:</t>
  </si>
  <si>
    <t>1.  "Internal" above relates to the internal method of accumulating funds for decommissioning nuclear generating stations.  In this</t>
  </si>
  <si>
    <t xml:space="preserve">    method, the company retains control of the funds so provided until needed for actual decommissioning.</t>
  </si>
  <si>
    <t xml:space="preserve">  LINE</t>
  </si>
  <si>
    <t>DESCRIPTION</t>
  </si>
  <si>
    <t>NONCURRENT</t>
  </si>
  <si>
    <t>CURRENT</t>
  </si>
  <si>
    <t>LNG</t>
  </si>
  <si>
    <t>TOTAL</t>
  </si>
  <si>
    <t xml:space="preserve">   NO.</t>
  </si>
  <si>
    <t>BALANCE, BEGINNING OF YEAR</t>
  </si>
  <si>
    <t>GAS DELIVERED TO STORAGE</t>
  </si>
  <si>
    <t xml:space="preserve">  (CONTRA ACCT. 809)</t>
  </si>
  <si>
    <t>GAS WITHDRAWN FROM STORAGE</t>
  </si>
  <si>
    <t xml:space="preserve">  (CONTRA ACCT.808)</t>
  </si>
  <si>
    <t>OTHER DEBITS OR CREDITS (Explain)</t>
  </si>
  <si>
    <t>BALANCE, END OF YEAR</t>
  </si>
  <si>
    <t>Dth</t>
  </si>
  <si>
    <t>AMOUNT PER Dth</t>
  </si>
  <si>
    <t>State basis of segregation of inventory between current and noncurrent portions.</t>
  </si>
  <si>
    <t>GAS DELIVERED TO STORAGE:</t>
  </si>
  <si>
    <t xml:space="preserve">  Dth . . . . . . . . . . . . . . . . . . . . . . . . . . . . . . . . . . . . . </t>
  </si>
  <si>
    <t xml:space="preserve">  AMOUNT PER Dth . . . . . . . . . . . . . . . . . . . . . . . . . . . . . . . . . . . . . . . . . . .</t>
  </si>
  <si>
    <t xml:space="preserve">  Cost of gas delivered to storage:</t>
  </si>
  <si>
    <t xml:space="preserve">     PBO at settlement date</t>
  </si>
  <si>
    <t>each reportable event having occurred since the company's adoption of SFAS-87 and include those forms in the current</t>
  </si>
  <si>
    <t xml:space="preserve">     Year-to-date increase (or decrease) in actuarial discount rate </t>
  </si>
  <si>
    <t>basis points</t>
  </si>
  <si>
    <t xml:space="preserve">     Percentage decrease in PBO for each 100 basis-point increase in the discount rate</t>
  </si>
  <si>
    <t xml:space="preserve">     Liability gain or (loss): {(6) x (7) x (8)} x 100 -- see instructions</t>
  </si>
  <si>
    <t>On lines 1-15 report activities for the holding company or parent company; on line 16-18 report details for the reporting</t>
  </si>
  <si>
    <t>Settlement gain or (loss):</t>
  </si>
  <si>
    <t xml:space="preserve">company. </t>
  </si>
  <si>
    <t xml:space="preserve">      Accounting value of obligation which was settled</t>
  </si>
  <si>
    <t xml:space="preserve">      Settlement cost (e.g., price of purchased annuity contract)</t>
  </si>
  <si>
    <t>Report on line 1 the amount of overfunding remaining (excess of plan assets, adjusted for accrued or prepaid pension</t>
  </si>
  <si>
    <t xml:space="preserve">      Settlement gain or (loss): (10)-(11)</t>
  </si>
  <si>
    <t>Total accumulated gain or (loss): (1)+(2)+(5)+(9)+(12)</t>
  </si>
  <si>
    <t>should be adjusted by the year-to-date amortization.</t>
  </si>
  <si>
    <t>Settlement ratio: (10)/(6)</t>
  </si>
  <si>
    <t>14.</t>
  </si>
  <si>
    <t>Pretax gain recognizable in current income: (13) x (14)</t>
  </si>
  <si>
    <t>15.</t>
  </si>
  <si>
    <t>Report on line 2 the actuarial gains and losses that occurred in prior fiscal years</t>
  </si>
  <si>
    <t>following compliance with SFAS-87 but have not yet been amortized.  The amount should be</t>
  </si>
  <si>
    <t>Portion of amount on line 15 allocated to reporting company</t>
  </si>
  <si>
    <t>16.</t>
  </si>
  <si>
    <t>adjusted by the year-to-date amortization.</t>
  </si>
  <si>
    <t>Tax-affected gain:</t>
  </si>
  <si>
    <t xml:space="preserve">     Tax rate</t>
  </si>
  <si>
    <t>17.</t>
  </si>
  <si>
    <t>Report on line 3 the actual return on plan assets (the sum of investment income and appreciation).</t>
  </si>
  <si>
    <t xml:space="preserve">     Gain or (loss) after provision for income tax: 16 x [100% - (17)]</t>
  </si>
  <si>
    <t>18.</t>
  </si>
  <si>
    <t>Explain the basis of allocation used to derive the amount reported on line 16 from that reported on line 15:</t>
  </si>
  <si>
    <t>Date of Valuation for Amounts Reported on Lines 1 - 12.</t>
  </si>
  <si>
    <t>Discount Rate</t>
  </si>
  <si>
    <t>Expected Long-Term Rate of Return on Assets (Exterior Fund)</t>
  </si>
  <si>
    <t>Interest Rate Applied to NYS Jurisdiction Internal Reserve Balance</t>
  </si>
  <si>
    <t>NET PERIODIC OPEB COST</t>
  </si>
  <si>
    <t>Actual Return on Plan Assets [ (Gain) or Loss ]</t>
  </si>
  <si>
    <t>Amortization of (Gains) or Losses from Earlier Periods</t>
  </si>
  <si>
    <t xml:space="preserve">(Gain) or Loss Due to a Temporary Deviation From a Substantive Plan </t>
  </si>
  <si>
    <t>Net Periodic OPEB Cost</t>
  </si>
  <si>
    <t>ANALYSIS OF OPEB COSTS, FUNDING AND DEFERRALS (Continued)</t>
  </si>
  <si>
    <t>STATE OF NEW YORK</t>
  </si>
  <si>
    <t>PUBLIC SERVICE COMMISSION</t>
  </si>
  <si>
    <t>ANNUAL REPORT</t>
  </si>
  <si>
    <t>OF  ELECTRIC and/or GAS CORPORATIONS</t>
  </si>
  <si>
    <t>Instructions for this sheet:</t>
  </si>
  <si>
    <t>Fill in your name, address and appropriate dates in the designated area below so that this</t>
  </si>
  <si>
    <t>information will carry to other sheets in the file.</t>
  </si>
  <si>
    <t>If the respondent's name is long, the "Year ended December 31, 19__" may over pass the</t>
  </si>
  <si>
    <t>on the specific sheet, or delete some spaces on the combined string below.</t>
  </si>
  <si>
    <t>Please fill in the following:</t>
  </si>
  <si>
    <t>Respondent's exact legal name:</t>
  </si>
  <si>
    <t>Address line 1:</t>
  </si>
  <si>
    <t/>
  </si>
  <si>
    <t>Address line 2:</t>
  </si>
  <si>
    <t>Example</t>
  </si>
  <si>
    <t>For the period starting:</t>
  </si>
  <si>
    <t>January 1, 1995</t>
  </si>
  <si>
    <t>For the year ended:</t>
  </si>
  <si>
    <t>December 31,1995</t>
  </si>
  <si>
    <t>Date due:</t>
  </si>
  <si>
    <t>March 31, 1995</t>
  </si>
  <si>
    <t>Instructions</t>
  </si>
  <si>
    <t>Do not include this sheet in the Annual Report you send to the Commission</t>
  </si>
  <si>
    <t>General Information</t>
  </si>
  <si>
    <t xml:space="preserve">    one or more of the portions thus allocated exceeds 0.2% of the operating revenues of the department to</t>
  </si>
  <si>
    <t xml:space="preserve">3. In determining whether a refund meets the criteria stated in Instruction 1 above, multiple refunds shall </t>
  </si>
  <si>
    <t xml:space="preserve">    be treated as a single refund if they share a common cause such as a common act of negotiation legisla-</t>
  </si>
  <si>
    <t xml:space="preserve">    tion, adjudication or rulemaking.</t>
  </si>
  <si>
    <t>4. In this report, the utility also shall either propose a method of distributing to its customers the</t>
  </si>
  <si>
    <t xml:space="preserve">    entire amount refunded, or show why it should not make such a distribution.</t>
  </si>
  <si>
    <t>Description of Item</t>
  </si>
  <si>
    <t>20</t>
  </si>
  <si>
    <t>Adjusted Common Equity (1)</t>
  </si>
  <si>
    <t>6</t>
  </si>
  <si>
    <t>Calculation of Common Equity</t>
  </si>
  <si>
    <t>Beginning of</t>
  </si>
  <si>
    <t>End of</t>
  </si>
  <si>
    <t xml:space="preserve">Average for </t>
  </si>
  <si>
    <t>Year</t>
  </si>
  <si>
    <t>7</t>
  </si>
  <si>
    <t>8</t>
  </si>
  <si>
    <t>Capital Stock Expense (Input as negative)</t>
  </si>
  <si>
    <t>10</t>
  </si>
  <si>
    <t>11</t>
  </si>
  <si>
    <t xml:space="preserve">          Total</t>
  </si>
  <si>
    <t>12</t>
  </si>
  <si>
    <t xml:space="preserve">Less:  Investment in Subsidiary Companies </t>
  </si>
  <si>
    <t>13</t>
  </si>
  <si>
    <t xml:space="preserve">         Adjusted Common Equity</t>
  </si>
  <si>
    <t>Allocation of Net Plant between Electric, Gas and Other</t>
  </si>
  <si>
    <t>Percentages</t>
  </si>
  <si>
    <t>14</t>
  </si>
  <si>
    <t>15</t>
  </si>
  <si>
    <t>16</t>
  </si>
  <si>
    <t>17</t>
  </si>
  <si>
    <t xml:space="preserve">       Total</t>
  </si>
  <si>
    <t>(1) It is acceptable to use the allocation method used in the company's last rate case proceeding. If this allocation method is used,</t>
  </si>
  <si>
    <t>please note "YES" here===================&gt;</t>
  </si>
  <si>
    <t xml:space="preserve">It should be noted that these calculated common equity returns are not intended as an evaluation of the </t>
  </si>
  <si>
    <t xml:space="preserve">to be erroneous, the reporting utility shall be duly notified and given a reasonable time within which </t>
  </si>
  <si>
    <t>to make the necessary amendments or corrections.</t>
  </si>
  <si>
    <t xml:space="preserve">    Provide a subheading and amount for each classification of Account 456. </t>
  </si>
  <si>
    <t>2. Designate associated companies.</t>
  </si>
  <si>
    <t>3. Minor items (less than $100,000) may be grouped by classes.</t>
  </si>
  <si>
    <t>Amount of</t>
  </si>
  <si>
    <t>DESCRIPTION OF SERVICE</t>
  </si>
  <si>
    <t>Revenue for year</t>
  </si>
  <si>
    <t>TOTAL (ACCOUNT 456)</t>
  </si>
  <si>
    <t>DATA BY TERRITORIAL SUBDIVISIONS-ELECTRIC</t>
  </si>
  <si>
    <t>Report the indicated breakdown of operating revenue deductions and plant investment applicable respectively to accounting</t>
  </si>
  <si>
    <t>divisions and cost areas.  Accounts, or groups of accounts, which may be kept on a company-wide basis on order of the</t>
  </si>
  <si>
    <t>Commission should be shown as separate single items.  If the boundaries of a "cost area" are not apparent from entries in</t>
  </si>
  <si>
    <t>column (f), or are not otherwise a matter of record with the Commission, a reasonably complete description should be furnished.</t>
  </si>
  <si>
    <t xml:space="preserve">Please use this sheet to record any changes you made to this file.  If you altered this file in anyway, except by entering data, you must record those changes here.  You may also use this sheet to make any comments about this file or the joint cost file. </t>
  </si>
  <si>
    <t>Item</t>
  </si>
  <si>
    <t>Description</t>
  </si>
  <si>
    <t>Schedule</t>
  </si>
  <si>
    <t>Page</t>
  </si>
  <si>
    <t>Number</t>
  </si>
  <si>
    <t>Comments</t>
  </si>
  <si>
    <t>GENERAL INSTRUCTIONS</t>
  </si>
  <si>
    <t xml:space="preserve">1.     The completed original of this report form, properly filled out, shall be filed with </t>
  </si>
  <si>
    <t xml:space="preserve">the Public Service Commission, Albany, N.Y., on or before the 31st of March next following the end of </t>
  </si>
  <si>
    <t>(Account 444)</t>
  </si>
  <si>
    <t>(Account 445)</t>
  </si>
  <si>
    <t>AVG. NO.</t>
  </si>
  <si>
    <t>COMMUNITY</t>
  </si>
  <si>
    <t>OPERATING</t>
  </si>
  <si>
    <t>KILOWATT -</t>
  </si>
  <si>
    <t>OF CUST.</t>
  </si>
  <si>
    <t>REVENUES</t>
  </si>
  <si>
    <t>HOURS SOLD</t>
  </si>
  <si>
    <t>PER MO.</t>
  </si>
  <si>
    <t>(k)</t>
  </si>
  <si>
    <t>(l)</t>
  </si>
  <si>
    <t>(m)</t>
  </si>
  <si>
    <t>(n)</t>
  </si>
  <si>
    <t>(o)</t>
  </si>
  <si>
    <t>(p)</t>
  </si>
  <si>
    <t>NYPSC 182-94</t>
  </si>
  <si>
    <t>40</t>
  </si>
  <si>
    <t xml:space="preserve"> 41</t>
  </si>
  <si>
    <t>OTHER ELECTRIC REVENUES (ACCOUNT 456)</t>
  </si>
  <si>
    <t>1. Report particulars concerning other electric revenues derived from electric utility operations during the year.</t>
  </si>
  <si>
    <t>Complete reporting of all available information called for in columns (a) through (g) of Section C shall be made for report year 1972, thereafter report only annual changes to columns</t>
  </si>
  <si>
    <t>(c) through (g).  Complete reporting is again required for report year 1974 and every year thereafter with only annual changes to columns (c) through (g) to be shown in the intervals between</t>
  </si>
  <si>
    <t>complete reporting.  List numerically in column (a) each plant subaccount or account as appropriate, to which a rate is applied.  Identify at the bottom of Section C the type of plant included</t>
  </si>
  <si>
    <t xml:space="preserve">in any subaccounts used.  In column (b) report all depreciable plant balances to which rates are applied showing subtotals by functional classifications and showing a composite total. </t>
  </si>
  <si>
    <t>Indicate at the bottom of Section C the manner in which column (b) balances are obtained.  If average balances, state the method of averaging used.  For columns (c), (d) and (e) report</t>
  </si>
  <si>
    <t>available information for each plant subaccount or account listed in column (a).  Identify those accrual periods shown in column (c) which are based upon the life of associated gas reserves</t>
  </si>
  <si>
    <t>or gas supply contract. If mortality studies are prepared to assist in estimating service lives, show in column (f) the type mortality curve selected as most appropriate for the account and in</t>
  </si>
  <si>
    <t>column (g) the weighted average age of surviving plant.  Where the unit-of-production method is used to determine depreciation charges, show at the bottom of Section C any revisions</t>
  </si>
  <si>
    <t>made to estimated gas reserves.</t>
  </si>
  <si>
    <t>If provision for depreciation were made during the year in addition to depreciation provided by application of reported rates, state at the bottom of Section C the amounts and nature of</t>
  </si>
  <si>
    <t xml:space="preserve">     one customer should be counted for each group of meters so added.  The average number of customers means the average of twelve figures at the close of each month.  If customer count in the</t>
  </si>
  <si>
    <t xml:space="preserve">     residential and commercial classifications includes customers counted more than once because of special services, such as space heating, etc., indicate in a footnote the number of such duplicate</t>
  </si>
  <si>
    <t xml:space="preserve">     customers included in each of the two service classifications.</t>
  </si>
  <si>
    <t>and Land</t>
  </si>
  <si>
    <t xml:space="preserve">Limited -term </t>
  </si>
  <si>
    <t>Depletion</t>
  </si>
  <si>
    <t>and Land Rights</t>
  </si>
  <si>
    <t>Rights</t>
  </si>
  <si>
    <t>Gas Plant</t>
  </si>
  <si>
    <t>Functional classification</t>
  </si>
  <si>
    <t>(Account 403)</t>
  </si>
  <si>
    <t>(Account 404.1)</t>
  </si>
  <si>
    <t>(Account 404.2)</t>
  </si>
  <si>
    <t>SPECIAL FUNDS   (Accounts 125, 126, 128)</t>
  </si>
  <si>
    <t>(Sinking Funds, Depreciation Fund, Other Special Funds)</t>
  </si>
  <si>
    <t xml:space="preserve">1.  For each fund which exceeds $250,000 at the end of the year, report the balance below.  </t>
  </si>
  <si>
    <t xml:space="preserve">     Aggregate all other funds.  Indicate nature of any fund included in Account 128, Other Special Funds.</t>
  </si>
  <si>
    <t>2.  Explain, for each fund, any deductions other than withdrawals for the purpose for which the fund was created.</t>
  </si>
  <si>
    <t xml:space="preserve">     or credited. Combine the amounts of monthly accounting entries of the same general nature.  If respondent has more </t>
  </si>
  <si>
    <t xml:space="preserve">     than one utility department, contra accounts debited or credited should indicate the utility department affected.</t>
  </si>
  <si>
    <t xml:space="preserve">3. For Accounts 228.1, Accumulated Provision for Property Insurance and 228.2, Accumulated Provision for Injuries and </t>
  </si>
  <si>
    <t xml:space="preserve">     Damages, explain the nature of the risks covered by the reserves.</t>
  </si>
  <si>
    <t xml:space="preserve">4. For Account 228.4, Accumulated Miscellaneous Operating Provisions, report separately each reserve comprising the </t>
  </si>
  <si>
    <t xml:space="preserve">     account and explain briefly its purpose.</t>
  </si>
  <si>
    <t>CONTRA</t>
  </si>
  <si>
    <t>ITEM</t>
  </si>
  <si>
    <t>ACCOUNT</t>
  </si>
  <si>
    <t>END OF YEAR</t>
  </si>
  <si>
    <t xml:space="preserve">     TOTAL ACCOUNT 228.2</t>
  </si>
  <si>
    <t xml:space="preserve">     TOTAL ACCOUNT 228.3</t>
  </si>
  <si>
    <t xml:space="preserve">     TOTAL ACCOUNT 228.4</t>
  </si>
  <si>
    <t>19</t>
  </si>
  <si>
    <t>MISCELLANEOUS TAX REFUNDS</t>
  </si>
  <si>
    <t xml:space="preserve">1. Report below particulars concerning all tax refunds received or used as a reduction of taxes payable during the </t>
  </si>
  <si>
    <t xml:space="preserve">    year which are not more than $1.5 million or do not exceed $1,000 and 0.2% of the utility's operating revenues. </t>
  </si>
  <si>
    <t xml:space="preserve">   This information is requested in compliance with Section 89.3, Notification Concerning</t>
  </si>
  <si>
    <t xml:space="preserve">   Tax Refunds, of 16NYCRR.  This report shall be inapplicable to ordinary operating refunds</t>
  </si>
  <si>
    <t xml:space="preserve">    that are not attributable to negotiation or to new legislation, adjudication, or rulemaking ( such as</t>
  </si>
  <si>
    <t xml:space="preserve">    refunds for overpayment of estimated taxes, and carrybacks of net operating losses and investment tax</t>
  </si>
  <si>
    <t xml:space="preserve">    credits).</t>
  </si>
  <si>
    <t>2. In determining whether a refund exceeds 0.2% of operating revenues for purposes of this report, in the</t>
  </si>
  <si>
    <t xml:space="preserve">    case of a gas, electric, steam, or combination utility, operating revenues shall be reduced by the </t>
  </si>
  <si>
    <t xml:space="preserve">    amounts properly chargeable to the functional group of Production Operation and Maintenance expense</t>
  </si>
  <si>
    <t>Adjustments (Explain)</t>
  </si>
  <si>
    <t>The number of files that make up the annual report have been reduced from 172 files to 2 files.  The files are called FERCFORM.XLS and PSCFORM.XLS, respectively.  FERCFORM.XLS contains general corporate information, financial statements, and various electric financial and operating data. It is similar to the FERC Form 1 which electric service companies file to the FERC. PSCFORM.XLS contains PSC specific information which is not required in the FERC form 1.</t>
  </si>
  <si>
    <t>The pages in FERCFORM.XLS and PSCFORM.XLS are separated by Tabs.  The names of the Tabs are arranged by page number.  The Table of Contents in  each file (Tab called Table) provides the Description of each Schedule and Page Number of the Schedule.</t>
  </si>
  <si>
    <t xml:space="preserve">We have checked the accuracy of the formulas and cell references in the file.  However, all corrections may not have been made.  If you feel that certain formulas or cell references in the file are incorrect, make the correction and describe the change made on the " Comment" sheet provided. </t>
  </si>
  <si>
    <t>To print Individual Schedules use the print function of Excel. Select File, then print, making  sure "active sheet" is selected in the print dialogue box. Select Ok.</t>
  </si>
  <si>
    <t xml:space="preserve">As stated above, the name of the two files are FERCFORM.XLS and PSCFORM.XLS.  It is advised that you call up the file and then immediately save it using the assigned file names as shown below. </t>
  </si>
  <si>
    <t>BUG.XLS</t>
  </si>
  <si>
    <t>PSCBUG.XLS</t>
  </si>
  <si>
    <t>CORNING.XLS</t>
  </si>
  <si>
    <t>PSCCORN.XLS</t>
  </si>
  <si>
    <t>NFG.XLS</t>
  </si>
  <si>
    <t>PSCNFG.XLS</t>
  </si>
  <si>
    <t>NMSUB.XLS</t>
  </si>
  <si>
    <t>PSCNMSUB.XLS</t>
  </si>
  <si>
    <t>STLAW.XLS</t>
  </si>
  <si>
    <t>PSCSTLAW.XLLS</t>
  </si>
  <si>
    <t>CENHUD.XLS</t>
  </si>
  <si>
    <t>PSCCH.XLS.</t>
  </si>
  <si>
    <t>CONED.XLS</t>
  </si>
  <si>
    <t>PSCCONED.XLS</t>
  </si>
  <si>
    <t>LILCO.XLS</t>
  </si>
  <si>
    <t>PSCLILCO.XLS</t>
  </si>
  <si>
    <t>NYSEG.XLS</t>
  </si>
  <si>
    <t>PSCNYSEG.XLS</t>
  </si>
  <si>
    <t>NIMO.XLS</t>
  </si>
  <si>
    <t>PSCNIMO.XLS</t>
  </si>
  <si>
    <t>OR.XLS</t>
  </si>
  <si>
    <t>PSCOR.XLS</t>
  </si>
  <si>
    <t xml:space="preserve">RGE.XLS   </t>
  </si>
  <si>
    <t>PSCRGE.XLS</t>
  </si>
  <si>
    <t>FERCFORM.XLS File</t>
  </si>
  <si>
    <t>PSCFORM.XLS File</t>
  </si>
  <si>
    <t>Due to a large amount of data, some companies will be required to file additional pages to complete certain schedules.  If you are required to prepare insert pages, insert pages have been provided in the workspace below the applicable schedule.   The total of the insert pages should be inputted on the related schedule.</t>
  </si>
  <si>
    <t xml:space="preserve">                                  2.  Explain any important adjustments of subaccounts.</t>
  </si>
  <si>
    <t xml:space="preserve">                                  3.  Entries with respect to officers and employees shall not include items for utility services.</t>
  </si>
  <si>
    <t>Merchandising,</t>
  </si>
  <si>
    <t>Officers</t>
  </si>
  <si>
    <t>Utility</t>
  </si>
  <si>
    <t>Jobbing and</t>
  </si>
  <si>
    <t>and</t>
  </si>
  <si>
    <t>Customers</t>
  </si>
  <si>
    <t>Contract Work</t>
  </si>
  <si>
    <t>Employees</t>
  </si>
  <si>
    <t xml:space="preserve">(d)  </t>
  </si>
  <si>
    <t xml:space="preserve">(e)  </t>
  </si>
  <si>
    <t xml:space="preserve">(f)  </t>
  </si>
  <si>
    <t>Balance Beginning of Year</t>
  </si>
  <si>
    <t>Prov. for Uncollectibles for Year</t>
  </si>
  <si>
    <t>Accounts Written Off</t>
  </si>
  <si>
    <t>Collection of Accounts Written Off</t>
  </si>
  <si>
    <t>Balance End of Year</t>
  </si>
  <si>
    <t>4. Summarize the collection and write-off practices applied to overdue customers' accounts.</t>
  </si>
  <si>
    <t>NYPSC 182-78</t>
  </si>
  <si>
    <t>RECEIVABLES FROM ASSOCIATED COMPANIES (Accounts 145, 146)</t>
  </si>
  <si>
    <t>1.</t>
  </si>
  <si>
    <t>Report particulars of notes and accounts receivable from associated companies at end of year.</t>
  </si>
  <si>
    <t>2.</t>
  </si>
  <si>
    <t>Provide separate headings and totals for Accounts 145, Notes Receivable from Associated Companies, and 146, Accounts</t>
  </si>
  <si>
    <t>Receivable from Associated Companies, in addition to a total for the combined accounts.</t>
  </si>
  <si>
    <t>3.</t>
  </si>
  <si>
    <t>For notes receivable list each note separately and state purpose for which received.  Show also in column (a) date of note, date</t>
  </si>
  <si>
    <t>of maturity and interest rate.</t>
  </si>
  <si>
    <t>4.</t>
  </si>
  <si>
    <t>If any note was received in satisfaction of an open account, state the period covered by such open account.</t>
  </si>
  <si>
    <t>5.</t>
  </si>
  <si>
    <t>Include in column (f) interest recorded as income during the year, including interest on accounts and notes held any time</t>
  </si>
  <si>
    <t>during the year.</t>
  </si>
  <si>
    <t>6.</t>
  </si>
  <si>
    <t>To print the entire report use the Excel Print function.  Select File, Print,  and in the print dialoque box select "Entire Workbook". Then select Ok.</t>
  </si>
  <si>
    <t>If applicable, see insert Tab 24A</t>
  </si>
  <si>
    <t>Accum. Prov. - Depr &amp; Amort.</t>
  </si>
  <si>
    <t>Pg 201, L 14 (d)</t>
  </si>
  <si>
    <t>Salaries</t>
  </si>
  <si>
    <t>Pg 355, L 59 (d)</t>
  </si>
  <si>
    <t>For PSC Use Only (Do not include with Hard Copy of PSC Report)</t>
  </si>
  <si>
    <t>Public Service Commission</t>
  </si>
  <si>
    <t>5 Year Book Data - From PSC Schedules</t>
  </si>
  <si>
    <t>STATEMENT OF REVENUE AND OPERATION AND MAINTENANCE - GAS</t>
  </si>
  <si>
    <t>Annual Report Source</t>
  </si>
  <si>
    <t>GAS REVENUES</t>
  </si>
  <si>
    <t>Pg 64, L 2 (b)</t>
  </si>
  <si>
    <t>Commercial</t>
  </si>
  <si>
    <t>Industrial</t>
  </si>
  <si>
    <t>Pg 64, L 5 (b)</t>
  </si>
  <si>
    <t>Other Ultimate Customers</t>
  </si>
  <si>
    <t xml:space="preserve">          Total Revenues-Ultimate Customer</t>
  </si>
  <si>
    <t>Sales for Resale</t>
  </si>
  <si>
    <t>Pg 64, L 7 (b)</t>
  </si>
  <si>
    <t xml:space="preserve">          Total Revenues from Gas Sales</t>
  </si>
  <si>
    <t>Transportation Sales</t>
  </si>
  <si>
    <t>Pg 64, L 13 (b)</t>
  </si>
  <si>
    <t>Other Gas Operating Revenues</t>
  </si>
  <si>
    <t>Pg 64, L 20-13 (b)</t>
  </si>
  <si>
    <t xml:space="preserve">          Total Gas Operating Revenues</t>
  </si>
  <si>
    <t>Formula Should = Pg 64, L 21 (b)</t>
  </si>
  <si>
    <t>SALES (Mcf)</t>
  </si>
  <si>
    <t>Pg 64, L 2 (f)</t>
  </si>
  <si>
    <t>Pg 64, L 4 (f)</t>
  </si>
  <si>
    <t>Pg 64, L 6, 8 (f)</t>
  </si>
  <si>
    <t xml:space="preserve">        Total Sales-Ultimate Consumer</t>
  </si>
  <si>
    <t>Pg 64, L 7 (f)</t>
  </si>
  <si>
    <t>Pg 64, L 13 (f)</t>
  </si>
  <si>
    <t>If reports to stockholders or audited annual financial statements are not prepared, so state below:</t>
  </si>
  <si>
    <t>1</t>
  </si>
  <si>
    <t>ANNUAL REPORT (Continued)</t>
  </si>
  <si>
    <t>($000s)</t>
  </si>
  <si>
    <t xml:space="preserve">Note: A reconciliation between the PSC and FERC is only necessary if the net income difference is greater than .05%. </t>
  </si>
  <si>
    <t>Line</t>
  </si>
  <si>
    <t>PSC</t>
  </si>
  <si>
    <t>FERC</t>
  </si>
  <si>
    <t>Consolidations</t>
  </si>
  <si>
    <t>Footnote</t>
  </si>
  <si>
    <t>Stockholder's</t>
  </si>
  <si>
    <t>No.</t>
  </si>
  <si>
    <t>USOA</t>
  </si>
  <si>
    <t>Adjustments</t>
  </si>
  <si>
    <t>Eliminations</t>
  </si>
  <si>
    <t>Ref</t>
  </si>
  <si>
    <t>Report</t>
  </si>
  <si>
    <t>Balance Sheet</t>
  </si>
  <si>
    <t>Assets</t>
  </si>
  <si>
    <t xml:space="preserve">  Total Net Utility Plant</t>
  </si>
  <si>
    <t xml:space="preserve">  Other Property &amp; Investments</t>
  </si>
  <si>
    <t xml:space="preserve">Report on line 6 the Pension Benefit Obligation (PBO) updated from the previous year-end figure to the settlement date. </t>
  </si>
  <si>
    <t xml:space="preserve">  a. the amount recorded as income for the current year</t>
  </si>
  <si>
    <t>This amount should reflect the addition of a pro rata portion of the service cost and interest cost and the subtraction of</t>
  </si>
  <si>
    <t xml:space="preserve">  b. the amount deferred on the balance sheet</t>
  </si>
  <si>
    <t>benefit payments.  It should also reflect any plan changes made during the year.</t>
  </si>
  <si>
    <t xml:space="preserve">  c. amortization period for the deferred amount (specify beginning and ending dates).</t>
  </si>
  <si>
    <t>Convert the basis points and percentages reported on line 7 and 8 to their decimal equivalents before entering them in the</t>
  </si>
  <si>
    <t xml:space="preserve">Briefly describe the event (e.g., settlement, curtailment or termination with short description of the change) and the date of </t>
  </si>
  <si>
    <t xml:space="preserve">formula on line 9. </t>
  </si>
  <si>
    <t>its occurrence.</t>
  </si>
  <si>
    <t>be reflected because it represents a reduction of future pretax pension expense.</t>
  </si>
  <si>
    <t>If the event involves the purchase of an annuity contract(s), state whether they are participating or nonparticipating</t>
  </si>
  <si>
    <t>State separately below for each reportable event having occurred since the company's initial compliance with SFAS-87, and for</t>
  </si>
  <si>
    <t>contracts.  If they are participating, explain the terms and state the cost difference between the contract(s) purchased and</t>
  </si>
  <si>
    <t>identical contracts without the participating feature.</t>
  </si>
  <si>
    <t>settlement or curtailment, (2) date of occurrence, (3) amount of gain or loss originally deferred, (4) period of amortization</t>
  </si>
  <si>
    <t>specified by beginning and ending dates, and (5) amount of the current year's amortization.</t>
  </si>
  <si>
    <t>If the event qualified as a "small settlement" under SFAS 88, and the company elected not to recognize the gain or loss, state:</t>
  </si>
  <si>
    <t xml:space="preserve">   a. number of employees affected</t>
  </si>
  <si>
    <t xml:space="preserve">2. Report all payments for undelivered gas on line 5 and complete schedule 34 showing </t>
  </si>
  <si>
    <t xml:space="preserve">     particulars for gas prepayments.</t>
  </si>
  <si>
    <t>3. Minor items may be grouped by classes, showing number of such items.</t>
  </si>
  <si>
    <t xml:space="preserve">End of Year </t>
  </si>
  <si>
    <t>Nature of Prepayment</t>
  </si>
  <si>
    <t>Prepaid insurance</t>
  </si>
  <si>
    <t>Prepaid rents</t>
  </si>
  <si>
    <t>Prepaid taxes</t>
  </si>
  <si>
    <t>Prepaid interest</t>
  </si>
  <si>
    <t>Gas prepayments</t>
  </si>
  <si>
    <t>OTHER CURRENT AND ACCRUED ASSETS (Accounts 172, 173, and 174)</t>
  </si>
  <si>
    <t>1.  Give a description and the amount of the principal items carried at the end of the</t>
  </si>
  <si>
    <t xml:space="preserve">     year in each of the accounts listed below.</t>
  </si>
  <si>
    <t>End Of Year</t>
  </si>
  <si>
    <t xml:space="preserve">  Line</t>
  </si>
  <si>
    <t xml:space="preserve">Rents Receivable (Account 172)                       </t>
  </si>
  <si>
    <t>TOTAL (Account 172)</t>
  </si>
  <si>
    <t>Accrued Utility Revenues  (Account 173)</t>
  </si>
  <si>
    <t>TOTAL (Account 173)</t>
  </si>
  <si>
    <t>TOTAL (Account 174)</t>
  </si>
  <si>
    <t xml:space="preserve">            GAS PREPAYMENTS UNDER PURCHASE AGREEMENTS</t>
  </si>
  <si>
    <t>Attach herein (following this page) the respondent's latest annual report to stockholders. If such a report is not prepared, but if audited annual financial statements on which a certified public accountant expresses an opinion are regularly prepared and distributed to bondholders, banking institutions or security analysts, submit that.</t>
  </si>
  <si>
    <t>If the respondent's annual report to stockholders or audited annual financial statements are prepared on a calendar year basis, the major financial statements contained therein, i.e., Balance Sheet, Income and Retained Earnings Statement and Statement of Cash Flows, shall be reconciled with the corresponding PSC and FERC statements. The reconciliation shall contain an explanation of all differences in reporting.</t>
  </si>
  <si>
    <t xml:space="preserve">      rendered at other than a 60-cycle frequency.  Identify exceptions to customary practices (i.e. the last two items in the preceding</t>
  </si>
  <si>
    <t xml:space="preserve">     responsibility of, the reporting utility.  In general when the territory served covers considerable area these subdivisions should</t>
  </si>
  <si>
    <t xml:space="preserve">      sentence) with applicable distribution areas.</t>
  </si>
  <si>
    <t xml:space="preserve">     be selected so that, from territorial and rate standpoints, the data reported will be of reasonable significance.  Entries in</t>
  </si>
  <si>
    <t xml:space="preserve">     column (a) should reflect the approximate geographical extent of the individual subdivision.</t>
  </si>
  <si>
    <t>3.  Entries in column (b) may be based on estimates and those in column (c) should exclude switching and voltage regulator stations.</t>
  </si>
  <si>
    <t xml:space="preserve">     Entries in columns (d) and (e) should not include services.</t>
  </si>
  <si>
    <t>Maximum</t>
  </si>
  <si>
    <t>Number of</t>
  </si>
  <si>
    <t>Street and Highway Lighting</t>
  </si>
  <si>
    <t>Coincident</t>
  </si>
  <si>
    <t>Power Units</t>
  </si>
  <si>
    <t>Miles of Conductor</t>
  </si>
  <si>
    <t xml:space="preserve">Miles of </t>
  </si>
  <si>
    <t>Number of Services</t>
  </si>
  <si>
    <t>Connected</t>
  </si>
  <si>
    <t>Distribution Area</t>
  </si>
  <si>
    <t>Demand - kW.</t>
  </si>
  <si>
    <t>(See instructions)</t>
  </si>
  <si>
    <t>Overhead</t>
  </si>
  <si>
    <t>Underground</t>
  </si>
  <si>
    <t>Duct</t>
  </si>
  <si>
    <t>Meters</t>
  </si>
  <si>
    <t>Lights</t>
  </si>
  <si>
    <t>44</t>
  </si>
  <si>
    <t>45</t>
  </si>
  <si>
    <t>NUCLEAR PLANT DECOMMISSIONING (GENERAL INFORMATION)</t>
  </si>
  <si>
    <t>Report the following information for each nuclear generating station owned by the company (either as a sole owner or as</t>
  </si>
  <si>
    <t>a co-tenant).</t>
  </si>
  <si>
    <t>deductions applicable thereto and the plant investment as of the end of the year within this State.</t>
  </si>
  <si>
    <t>8.     All entries shall be made in black or dark blue except those of a contrary or opposite nature, which</t>
  </si>
  <si>
    <t xml:space="preserve">should be made in red or enclosed in parentheses.  Inserts, if any, should be appropriately identified </t>
  </si>
  <si>
    <t>with the schedules to which they relate.</t>
  </si>
  <si>
    <t>9.     Insert the initials of the reporting utility and the year which the report covers in the space</t>
  </si>
  <si>
    <t>provided on each page.</t>
  </si>
  <si>
    <t>10.   Cents are to be omitted on all schedules except where they apply to averages and figures per unit</t>
  </si>
  <si>
    <t>where cents are important.  The amounts shown on all supporting schedules shall agree with the item</t>
  </si>
  <si>
    <t>in the statement they support.</t>
  </si>
  <si>
    <t>NYPSC 182-95</t>
  </si>
  <si>
    <t>LIST OF SCHEDULES</t>
  </si>
  <si>
    <t>SUPPLEMENTAL FILING FOR ELECTRIC AND GAS COMPANIES</t>
  </si>
  <si>
    <t>Title of Schedules</t>
  </si>
  <si>
    <t>Page No.</t>
  </si>
  <si>
    <t>(a)</t>
  </si>
  <si>
    <t>(b)</t>
  </si>
  <si>
    <t>General Section</t>
  </si>
  <si>
    <t>Reconciliation between FERC, PSC and</t>
  </si>
  <si>
    <t>Transmission and Compression of Gas by Others...............</t>
  </si>
  <si>
    <t xml:space="preserve">  Stockholders Annual Report................................................................................</t>
  </si>
  <si>
    <t>Depreciation and Amortization of Gas Plant........................</t>
  </si>
  <si>
    <t>83-84</t>
  </si>
  <si>
    <t>Intrastate Revenues.....................................................................</t>
  </si>
  <si>
    <t>Data by Territorial Subdivisions/Cost Areas - Gas........................</t>
  </si>
  <si>
    <t>Estimated number of years in which to accumulate the Nuclear Regulatory Commission's minimum financial assurance requirements.</t>
  </si>
  <si>
    <t>Current annual decommissioning costs allowed in rates:</t>
  </si>
  <si>
    <t xml:space="preserve">          Amount</t>
  </si>
  <si>
    <t xml:space="preserve">          Case Number and Opinion </t>
  </si>
  <si>
    <t xml:space="preserve">          NRC minimum financial assurance requirements</t>
  </si>
  <si>
    <t xml:space="preserve">          Non-contaminated plant removal/restoration</t>
  </si>
  <si>
    <t xml:space="preserve">          Contingencies</t>
  </si>
  <si>
    <t xml:space="preserve">          Other (specify)</t>
  </si>
  <si>
    <t>Cumulative decommissioning costs allowed in rates related to:</t>
  </si>
  <si>
    <t>Total Cumulative</t>
  </si>
  <si>
    <t>NYPSC 182-90</t>
  </si>
  <si>
    <t>46</t>
  </si>
  <si>
    <t>NUCLEAR PLANT DECOMMISSIONING FUNDING</t>
  </si>
  <si>
    <t>1.  Report the following information concerning each nuclear decommissioning fund for each nuclear generating station owned by the</t>
  </si>
  <si>
    <t xml:space="preserve">     company (either as a sole owner or as a co-tenant).</t>
  </si>
  <si>
    <t>2.  For plants that are jointly owned with other utilities, only show the portion that relates to the ownership interest of the</t>
  </si>
  <si>
    <t xml:space="preserve">     company.</t>
  </si>
  <si>
    <t>3.  Submit a separate schedule for each ownership interest in a nuclear generating station owned by the utility.</t>
  </si>
  <si>
    <t>4.  Submit a copy of the investment manager's/trustee's report that shows the activity and valuation of the various decommissioning</t>
  </si>
  <si>
    <t xml:space="preserve">     funds.</t>
  </si>
  <si>
    <t xml:space="preserve">5. Where the fund is managed by more than one investment manager or trustee, list the actual fund earnings percentage </t>
  </si>
  <si>
    <t xml:space="preserve">  included on line 20 for each investment manager or trustee below, or as an attachment.</t>
  </si>
  <si>
    <t>Internal</t>
  </si>
  <si>
    <t>QNDF</t>
  </si>
  <si>
    <t>NQNDF</t>
  </si>
  <si>
    <t>Name of Nuclear Generating Station:</t>
  </si>
  <si>
    <t>Fund Balance, January 1 (Book Value)</t>
  </si>
  <si>
    <t>Additions During Year:</t>
  </si>
  <si>
    <t xml:space="preserve">  Utility Contributions</t>
  </si>
  <si>
    <t xml:space="preserve">  Fund Net Earnings:</t>
  </si>
  <si>
    <t xml:space="preserve">    Investment Earnings</t>
  </si>
  <si>
    <t xml:space="preserve">    Less: Management Fees</t>
  </si>
  <si>
    <t xml:space="preserve">          Taxes </t>
  </si>
  <si>
    <t xml:space="preserve">  Other (Specify): Col. (b) Depreciation Accruals</t>
  </si>
  <si>
    <t>Total Additions</t>
  </si>
  <si>
    <t>Reductions During Year:</t>
  </si>
  <si>
    <t xml:space="preserve">  Withdrawals for Decommissioning</t>
  </si>
  <si>
    <t xml:space="preserve">  Transfers (Specify): Col. (d) Transfer to QNDF</t>
  </si>
  <si>
    <t xml:space="preserve">  Other (Specify): Cols. (c) &amp; (d) Net Realized Loss</t>
  </si>
  <si>
    <t>Total Reductions</t>
  </si>
  <si>
    <t>Fund Balance, December 31 (Book Value)</t>
  </si>
  <si>
    <t>Fund Balance, January 1 (Market Value)</t>
  </si>
  <si>
    <t>Fund Balance, December 31 (Market Value)</t>
  </si>
  <si>
    <t>OVERALL EARNINGS COMPARISON:</t>
  </si>
  <si>
    <t>Actual Fund Earnings Percentage (line 6/ Average of lines 2 &amp; 16)</t>
  </si>
  <si>
    <t>Earnings rate assumption on which current revenue requirement is based</t>
  </si>
  <si>
    <t>FUND COMPARISON:</t>
  </si>
  <si>
    <t xml:space="preserve">    Deferred and accumulated (Account 280s)</t>
  </si>
  <si>
    <t>272-277</t>
  </si>
  <si>
    <t xml:space="preserve">    Reconciliation of net income with taxable income</t>
  </si>
  <si>
    <t>Transformers, Line - Electric</t>
  </si>
  <si>
    <t>Transmission</t>
  </si>
  <si>
    <t xml:space="preserve">     Lines added during the year</t>
  </si>
  <si>
    <t>424-425</t>
  </si>
  <si>
    <t xml:space="preserve">     Line statistics</t>
  </si>
  <si>
    <t>422-423</t>
  </si>
  <si>
    <t xml:space="preserve">     Of electricity for others</t>
  </si>
  <si>
    <t>328-330</t>
  </si>
  <si>
    <t xml:space="preserve">     Of electricity by others</t>
  </si>
  <si>
    <t xml:space="preserve">     Debt discount</t>
  </si>
  <si>
    <t xml:space="preserve">     Debt expense</t>
  </si>
  <si>
    <t>Index-2</t>
  </si>
  <si>
    <t>PSC Supplemental Filing Index (Back of Annual Report)</t>
  </si>
  <si>
    <t>Accounts Receivable</t>
  </si>
  <si>
    <t>Return on Equity Calculation</t>
  </si>
  <si>
    <t>Accumulated Provision for Depreciation of:</t>
  </si>
  <si>
    <t>Revenues, Gas</t>
  </si>
  <si>
    <t>64</t>
  </si>
  <si>
    <t xml:space="preserve">     Gas Plant</t>
  </si>
  <si>
    <t>Revenues from the Transportation of Gas of Others</t>
  </si>
  <si>
    <t xml:space="preserve">     Miscellaneous plant data</t>
  </si>
  <si>
    <t>Sales of Electricity by Community</t>
  </si>
  <si>
    <t xml:space="preserve">     Payables</t>
  </si>
  <si>
    <t xml:space="preserve">Sales of Gas by Community </t>
  </si>
  <si>
    <t xml:space="preserve">     Receivables</t>
  </si>
  <si>
    <t>Sales of Gas by Rate Schedule</t>
  </si>
  <si>
    <t>Contracts for Purchased Gas</t>
  </si>
  <si>
    <t>Decommissioning Costs</t>
  </si>
  <si>
    <t xml:space="preserve">     Excess/Deficient deferred federal income taxes</t>
  </si>
  <si>
    <t>Deposits, Special</t>
  </si>
  <si>
    <t xml:space="preserve">     Miscellaneous tax refunds</t>
  </si>
  <si>
    <t xml:space="preserve">    accounts; in the case of a combination utility the refund shall be deemed to exceed 0.2% of operating</t>
  </si>
  <si>
    <t xml:space="preserve">    revenues if, after the refund is allocated among the gas, electric and steam departments in a manner</t>
  </si>
  <si>
    <t>MAINTENANCE OF MEAS. AND REG. STA. EQUIP. - GENERAL</t>
  </si>
  <si>
    <t>(890)</t>
  </si>
  <si>
    <t>MAINTENANCE OF MEAS. AND REG. STA. EQUIP. -INDUST.</t>
  </si>
  <si>
    <t>(891)</t>
  </si>
  <si>
    <t>MAINT. OF MEAS. AND REG. STA. EQUIP. - CITY GATE CHECK STA.</t>
  </si>
  <si>
    <t>(892)</t>
  </si>
  <si>
    <t>MAINTENANCE OF SERVICES</t>
  </si>
  <si>
    <t>(893)</t>
  </si>
  <si>
    <t>MAINTENANCE OF METERS AND HOUSE REGULATORS</t>
  </si>
  <si>
    <t>(894)</t>
  </si>
  <si>
    <t xml:space="preserve">          TOTAL DISTRIBUTION EXPENSES</t>
  </si>
  <si>
    <t>5. CUSTOMER ACCOUNTS EXPENSES</t>
  </si>
  <si>
    <t>(901)</t>
  </si>
  <si>
    <t>SUPERVISION</t>
  </si>
  <si>
    <t>(902)</t>
  </si>
  <si>
    <t>METER READING EXPENSES</t>
  </si>
  <si>
    <t>(903)</t>
  </si>
  <si>
    <t>CUSTOMER RECORDS AND COLLECTION EXPENSES</t>
  </si>
  <si>
    <t>(904)</t>
  </si>
  <si>
    <t>UNCOLLECTIBLE ACCOUNTS</t>
  </si>
  <si>
    <t>(905)</t>
  </si>
  <si>
    <t>MISCELLANEOUS CUSTOMER ACCOUNTS EXPENSES</t>
  </si>
  <si>
    <t xml:space="preserve">          TOTAL CUSTOMER ACCOUNTS EXPENSES</t>
  </si>
  <si>
    <t>76</t>
  </si>
  <si>
    <t>6. CUSTOMER SERVICE AND INFORMATIONAL EXPENSES</t>
  </si>
  <si>
    <t>(907)</t>
  </si>
  <si>
    <t xml:space="preserve">SUPERVISION </t>
  </si>
  <si>
    <t>(908)</t>
  </si>
  <si>
    <t>CUSTOMER ASSISTANCE EXPENSES</t>
  </si>
  <si>
    <t>(909)</t>
  </si>
  <si>
    <t>INFORMATIONAL AND INSTRUCTIONAL EXPENSES</t>
  </si>
  <si>
    <t>(910)</t>
  </si>
  <si>
    <t>MISCELLANEOUS CUST. SVC. AND INFORMATIONAL EXPENSES</t>
  </si>
  <si>
    <t xml:space="preserve">          TOTAL CUSTOMER SERVICE AND INFORMATION EXPENSES</t>
  </si>
  <si>
    <t>7. SALES EXPENSES</t>
  </si>
  <si>
    <t>(911)</t>
  </si>
  <si>
    <t>(912)</t>
  </si>
  <si>
    <t>DEMONSTRATING AND SELLING EXPENSES</t>
  </si>
  <si>
    <t>(913)</t>
  </si>
  <si>
    <t>ADVERTISING EXPENSES</t>
  </si>
  <si>
    <t>(916)</t>
  </si>
  <si>
    <t>MISCELLANEOUS SALES EXPENSES</t>
  </si>
  <si>
    <t xml:space="preserve">          TOTAL SALES EXPENSES</t>
  </si>
  <si>
    <t>8. ADMINISTRATIVE AND GENERAL EXPENSES</t>
  </si>
  <si>
    <t>(920)</t>
  </si>
  <si>
    <t>ADMINISTRATIVE AND GENERAL SALARIES</t>
  </si>
  <si>
    <t>(921)</t>
  </si>
  <si>
    <t>OFFICE SUPPLIES AND EXPENSES</t>
  </si>
  <si>
    <t>(922)</t>
  </si>
  <si>
    <t>(LESS) ADMINISTRATIVE EXPENSES TRANSFERRED - (CREDIT)</t>
  </si>
  <si>
    <t>(923)</t>
  </si>
  <si>
    <t>OUTSIDE SERVICES EMPLOYED</t>
  </si>
  <si>
    <t>(924)</t>
  </si>
  <si>
    <t>PROPERTY INSURANCE</t>
  </si>
  <si>
    <t>(925)</t>
  </si>
  <si>
    <t>INJURIES AND DAMAGES</t>
  </si>
  <si>
    <t>(926)</t>
  </si>
  <si>
    <t>EMPLOYEE PENSIONS AND BENEFITS</t>
  </si>
  <si>
    <t>(927)</t>
  </si>
  <si>
    <t>FRANCHISE REQUIREMENTS</t>
  </si>
  <si>
    <t>(928)</t>
  </si>
  <si>
    <t>REGULATORY COMMISSION EXPENSES</t>
  </si>
  <si>
    <t>(929)</t>
  </si>
  <si>
    <t>(LESS) DUPLICATE CHARGES - (CREDIT)</t>
  </si>
  <si>
    <t>(930.1)</t>
  </si>
  <si>
    <t>GENERAL ADVERTISING EXPENSES</t>
  </si>
  <si>
    <t>(930.2)</t>
  </si>
  <si>
    <t>MISCELLANEOUS GENERAL EXPENSES</t>
  </si>
  <si>
    <t>(931)</t>
  </si>
  <si>
    <t xml:space="preserve">     TOTAL OPERATION</t>
  </si>
  <si>
    <t>(932)</t>
  </si>
  <si>
    <t>MAINTENANCE OF GENERAL PLANT</t>
  </si>
  <si>
    <t xml:space="preserve">     TOTAL ADMINISTRATIVE AND GENERAL EXPENSES</t>
  </si>
  <si>
    <t xml:space="preserve">     TOTAL GAS OPERATION AND MAINTENANCE EXPENSES</t>
  </si>
  <si>
    <t>NUMBER OF GAS DEPARTMENT EMPLOYEES</t>
  </si>
  <si>
    <t>1. The data on number of employees should be reported for the payroll period ending nearest to October 31, or any payroll period ending 60 days before or after October 31.</t>
  </si>
  <si>
    <t>2. If the respondent's payroll for the reporting period includes any special construction personnel, include such employees on line 3, and show the number of such special construction employees in a footnote.</t>
  </si>
  <si>
    <t>Payroll Period ended (Date)</t>
  </si>
  <si>
    <t>Total Regular Full-Time Employees</t>
  </si>
  <si>
    <t>Total Part-Time and Temporary Employees</t>
  </si>
  <si>
    <t>Total Employees</t>
  </si>
  <si>
    <t>77</t>
  </si>
  <si>
    <t>PURCHASED GAS (Account 800 thru 805)</t>
  </si>
  <si>
    <t>1. Report below particulars of purchases for redistribution during the year.</t>
  </si>
  <si>
    <t>2. Minor purchases and borderline purchases, appropriately designated, may be grouped and entries in column (b) and (c) may be omitted.</t>
  </si>
  <si>
    <t>3. For manufactured gas, entries in column (d) should reflect the specific process to the extent such information is available.</t>
  </si>
  <si>
    <t>Contract</t>
  </si>
  <si>
    <t>Kind of gas</t>
  </si>
  <si>
    <t>or Service</t>
  </si>
  <si>
    <t>Point of</t>
  </si>
  <si>
    <t>and Average</t>
  </si>
  <si>
    <t>Purchased From</t>
  </si>
  <si>
    <t>Cl. No.</t>
  </si>
  <si>
    <t>Receipt</t>
  </si>
  <si>
    <t>Btu</t>
  </si>
  <si>
    <t>Cost</t>
  </si>
  <si>
    <t xml:space="preserve"> Totals (Account 800)</t>
  </si>
  <si>
    <t xml:space="preserve"> Totals (Account 800.1)</t>
  </si>
  <si>
    <t xml:space="preserve"> Totals (Account 801)</t>
  </si>
  <si>
    <t xml:space="preserve"> Totals (Account 802)</t>
  </si>
  <si>
    <t>78</t>
  </si>
  <si>
    <t>PURCHASED GAS (Account 800 thru 805) Continued</t>
  </si>
  <si>
    <t>Purchased from</t>
  </si>
  <si>
    <t xml:space="preserve"> Totals (Account 803)</t>
  </si>
  <si>
    <t xml:space="preserve"> Totals (Account 804)</t>
  </si>
  <si>
    <t xml:space="preserve"> Totals (Account 804.1)</t>
  </si>
  <si>
    <t xml:space="preserve"> Totals (Account 805)</t>
  </si>
  <si>
    <t xml:space="preserve"> Totals (Account 805.1)</t>
  </si>
  <si>
    <t>79</t>
  </si>
  <si>
    <t>CONTRACTS FOR PURCHASE OF GAS</t>
  </si>
  <si>
    <t>Excess/Deficient Deferred Federal Income Tax Balances*</t>
  </si>
  <si>
    <t xml:space="preserve">1. </t>
  </si>
  <si>
    <t>Report below the specified excess/deficient accumulated deferred Federal income taxes as of December 31 of the reporting year.</t>
  </si>
  <si>
    <t xml:space="preserve">2. </t>
  </si>
  <si>
    <t>Protected amounts are accumulated deferred taxes that are depreciation related and are protected from rapid write-back by</t>
  </si>
  <si>
    <t>Section 203 (e) of the Tax Reform Act of 1986.</t>
  </si>
  <si>
    <t xml:space="preserve">3. </t>
  </si>
  <si>
    <t>Unprotected amounts are those accumulated deferred taxes that are not subject to Section 203 (e) of the Tax Reform Act of 1986.</t>
  </si>
  <si>
    <t xml:space="preserve">4. </t>
  </si>
  <si>
    <t>Excess/deficient deferred taxes result when there is a reduction/increase in the statutory income tax rate (e.g.. TRA-86 &amp; Revenue</t>
  </si>
  <si>
    <t>Reconciliation Act of 1993) &amp; the deferred tax balances provided are greater/less than the enacted tax rate, all calculated on a</t>
  </si>
  <si>
    <t>vintage year basis.</t>
  </si>
  <si>
    <t>Account 190</t>
  </si>
  <si>
    <t>Account 281</t>
  </si>
  <si>
    <t>Account 282</t>
  </si>
  <si>
    <t>Account 283</t>
  </si>
  <si>
    <t>Excess Deferred Taxes</t>
  </si>
  <si>
    <t>Protected Excess Deferred Taxes</t>
  </si>
  <si>
    <t>Unprotected Excess Deferred Taxes</t>
  </si>
  <si>
    <t>Total Excess Deferred Taxes</t>
  </si>
  <si>
    <t>Deficient Deferred Taxes</t>
  </si>
  <si>
    <t>Deficient Deferred FIT Balance Related to:</t>
  </si>
  <si>
    <t>1986 &amp; Prior Vintage Yr. Assets/Liab.</t>
  </si>
  <si>
    <t>1987 to Current Vintage Yr. Assets/Liabs.</t>
  </si>
  <si>
    <t>Average Remaining Amortization Period for:</t>
  </si>
  <si>
    <t>Protected Excess Deferred FIT Balance</t>
  </si>
  <si>
    <t>Unprotected Excess Deferred FIT Balance</t>
  </si>
  <si>
    <t>Deficient Deferred FIT Balance</t>
  </si>
  <si>
    <t>*NOTE:  Do not include deferred Federal income taxes recorded purely from the implementation of FAS-109, Accounting for Income Taxes</t>
  </si>
  <si>
    <t>NYPSC 182-93</t>
  </si>
  <si>
    <t>21</t>
  </si>
  <si>
    <t>TEMPORARY INCOME TAX DIFFERENCES - SFAS 109</t>
  </si>
  <si>
    <t>Report below the accumulated deferred Federal income tax assets/liabilities, as of December 31 of the reporting year, that result</t>
  </si>
  <si>
    <t>purely from the implementation of SFAS - 109, "Accounting for Income Taxes", and in accordance with the Commission's associated</t>
  </si>
  <si>
    <t>Policy Statement (issued January 15, 1993) in Case 92-M-1005.</t>
  </si>
  <si>
    <t>AFUDC</t>
  </si>
  <si>
    <t>AFUDC - Net of Tax - Plant</t>
  </si>
  <si>
    <t>AFUDC - Equity Component - Plant</t>
  </si>
  <si>
    <t>Other Net of Tax Items (specify)</t>
  </si>
  <si>
    <t xml:space="preserve">the year to which the report applies.  At least one additional copy shall be retained in the files of </t>
  </si>
  <si>
    <t>the reporting utility.</t>
  </si>
  <si>
    <t xml:space="preserve">2.     All utility companies upon which this report form is served are required by statute to complete and </t>
  </si>
  <si>
    <t xml:space="preserve">to file the report.  The statute further provides that when any such report is defective or believed </t>
  </si>
  <si>
    <t>5. For any securities, notes, or accounts that were pledged, designate such securities, notes or accounts and in a footnote state the name of the pledgee and purpose of the pledge.</t>
  </si>
  <si>
    <t>6. If commission approval was required for any advance made or security acquired, designate such fact and in a  footnote give date of authorization and case number.</t>
  </si>
  <si>
    <t>7. Interest and dividend revenues from investments should be reported in column (g), including such revenues from securities disposed of during the year.</t>
  </si>
  <si>
    <t>8. In column (h) report for each investment disposed of during the year the gain or loss represented by the difference between cost of the investment ( or the other amount</t>
  </si>
  <si>
    <t xml:space="preserve">     at which carried in the books of account if different from cost) and the selling price therefor, not including any dividend or interest adjustment includible in column (g).</t>
  </si>
  <si>
    <t xml:space="preserve">Principal </t>
  </si>
  <si>
    <t>(ACCOUNT 108)</t>
  </si>
  <si>
    <t xml:space="preserve"> Balance beginning of year</t>
  </si>
  <si>
    <t xml:space="preserve"> Depreciation provisions for year, charged to:</t>
  </si>
  <si>
    <t xml:space="preserve">     (413) Exp. of Gas Plt. Leas. to Others</t>
  </si>
  <si>
    <t xml:space="preserve">     Transportation expenses - clearing</t>
  </si>
  <si>
    <t xml:space="preserve">          Other clearing accounts</t>
  </si>
  <si>
    <t xml:space="preserve">          Other accounts (specify):</t>
  </si>
  <si>
    <t xml:space="preserve">          Total depreciation provisions for year</t>
  </si>
  <si>
    <t xml:space="preserve"> Net charges for plant retired:</t>
  </si>
  <si>
    <t xml:space="preserve">     Book cost of plant retired</t>
  </si>
  <si>
    <t xml:space="preserve">     Cost of Removal</t>
  </si>
  <si>
    <t xml:space="preserve">          Net charges for plant retired</t>
  </si>
  <si>
    <t xml:space="preserve"> Other debit or credit items (describe):</t>
  </si>
  <si>
    <t xml:space="preserve">     Property Record Adjustments</t>
  </si>
  <si>
    <t xml:space="preserve"> Balance end of year</t>
  </si>
  <si>
    <t>B. BALANCES AT END OF YEAR ACCORDING TO FUNCTIONAL CLASSIFICATIONS</t>
  </si>
  <si>
    <t xml:space="preserve"> Production - Manufactured Gas</t>
  </si>
  <si>
    <t xml:space="preserve"> Production and Gathering - Natural Gas</t>
  </si>
  <si>
    <t xml:space="preserve"> Products Extraction - Natural Gas</t>
  </si>
  <si>
    <t xml:space="preserve"> Underground Gas Storage</t>
  </si>
  <si>
    <t xml:space="preserve"> Other Gas Storage</t>
  </si>
  <si>
    <t xml:space="preserve"> Base Load LNG Terminating and Procurement</t>
  </si>
  <si>
    <t xml:space="preserve"> Transmission</t>
  </si>
  <si>
    <t xml:space="preserve"> Distribution</t>
  </si>
  <si>
    <t xml:space="preserve"> General</t>
  </si>
  <si>
    <t xml:space="preserve"> Total</t>
  </si>
  <si>
    <t>63</t>
  </si>
  <si>
    <t>GAS OPERATING REVENUES (Account 400)</t>
  </si>
  <si>
    <t>1.  Report below gas operating revenues for the year for each account.</t>
  </si>
  <si>
    <t>2.  Natural gas means either natural gas unmixed or any mixture of natural and manufactured gas.</t>
  </si>
  <si>
    <t>3.  Number of customers, columns (h) and (i), should be reported on the basis of meters, plus number of flat rate accounts, except that where separate meter readings are added for billing purposes,</t>
  </si>
  <si>
    <t>* If book cost is different from cost to respondent, give cost to respondent in a footnote and explain difference.</t>
  </si>
  <si>
    <t>Furnish a summary statement for each of the accounts listed here for each department and for</t>
  </si>
  <si>
    <t xml:space="preserve">description and amounts, of transactions earned through each such account and, except to the extent that the </t>
  </si>
  <si>
    <t>information is shown elsewhere in this report, opening and closing balances.  If any of the property involved</t>
  </si>
  <si>
    <t xml:space="preserve">has an income producing status during the year, the gross income and applicable expenses (suitably subdivided) </t>
  </si>
  <si>
    <t xml:space="preserve">should be reported.   </t>
  </si>
  <si>
    <t>*  Specify in the space below the reason(s) for any difference between the amounts reported</t>
  </si>
  <si>
    <t xml:space="preserve">    on lines 23(b) and 24(b).</t>
  </si>
  <si>
    <t>Other</t>
  </si>
  <si>
    <t>Excess/Deficient Deferred Federal Income Tax Bal.............................</t>
  </si>
  <si>
    <t>Miscellaneous Data................................................................</t>
  </si>
  <si>
    <t>94</t>
  </si>
  <si>
    <t>Temporary Income Tax Differences - SFAS 109.............</t>
  </si>
  <si>
    <t>Extraordinary Items.....................................................................</t>
  </si>
  <si>
    <t>Outside Professional and Other Consultative Services.......</t>
  </si>
  <si>
    <t>Employee Protective Plans........................................................</t>
  </si>
  <si>
    <t>Analysis of Pension Costs........................................................</t>
  </si>
  <si>
    <t>26-27</t>
  </si>
  <si>
    <t>Analysis of Pension Settlements, Curtailments and</t>
  </si>
  <si>
    <t xml:space="preserve">    Terminations............................................................................</t>
  </si>
  <si>
    <t>28-29</t>
  </si>
  <si>
    <t>Analysis of OPEB Cost, Funding and Deferrals..................</t>
  </si>
  <si>
    <t>30-33</t>
  </si>
  <si>
    <t>Electric Section</t>
  </si>
  <si>
    <t>Sales of Electricity by Communities.........................................</t>
  </si>
  <si>
    <t>40-41</t>
  </si>
  <si>
    <t>Other Electric Revenues..........................................................</t>
  </si>
  <si>
    <t>42</t>
  </si>
  <si>
    <t>Data by Territorial Subdivisions - Electric..............................</t>
  </si>
  <si>
    <t>43</t>
  </si>
  <si>
    <t>Distribution System....................................................................</t>
  </si>
  <si>
    <t>44-45</t>
  </si>
  <si>
    <t>Nuclear Plant Decommissioning..............................................</t>
  </si>
  <si>
    <t>46-47</t>
  </si>
  <si>
    <t>Gas Section</t>
  </si>
  <si>
    <t>Gas Plant in Service..................................................................</t>
  </si>
  <si>
    <t>60-62</t>
  </si>
  <si>
    <t>Accum. Provision for Depr. of Gas Plant in Service........</t>
  </si>
  <si>
    <t>Sales of Natural Gas by Communities......................................</t>
  </si>
  <si>
    <t>65-66</t>
  </si>
  <si>
    <t>Sales for Resale.........................................................................</t>
  </si>
  <si>
    <t>Revenue from Transportation of Gas of Others..................</t>
  </si>
  <si>
    <t>Other Gas Revenues.................................................................</t>
  </si>
  <si>
    <t xml:space="preserve">       Specify: Own production (give production area, see Uniform System of Accounts);</t>
  </si>
  <si>
    <t xml:space="preserve">       average system purchases; specific purchases (state which purchases)</t>
  </si>
  <si>
    <t xml:space="preserve">  Does cost of gas delivered to storage include any expenses for use of respondent's</t>
  </si>
  <si>
    <t xml:space="preserve">      d. an event that significantly reduces the expected of years future service for present employees who are entitled</t>
  </si>
  <si>
    <t xml:space="preserve">     Expected return   </t>
  </si>
  <si>
    <t>Exchange of Gas Transactions.................................................</t>
  </si>
  <si>
    <t>NYPSC 182-96</t>
  </si>
  <si>
    <t xml:space="preserve">RECONCILIATION BETWEEN FERC, PSC AND STOCKHOLDER'S </t>
  </si>
  <si>
    <t xml:space="preserve">               for programs undertaken to provide energy efficiency services to low income customers,</t>
  </si>
  <si>
    <t>HIECA - Home Insulation and Energy Conservation Act  programs - All programs and pilot</t>
  </si>
  <si>
    <t xml:space="preserve">               projects operated under the Home Insulation and Energy Conservation Act. </t>
  </si>
  <si>
    <t>LNG PROCESSING TERMINAL LABOR AND EXPENSES</t>
  </si>
  <si>
    <t>(844.3)</t>
  </si>
  <si>
    <t>LIQUEFACTION PROCESSING LABOR AND EXPENSES</t>
  </si>
  <si>
    <t>(844.4)</t>
  </si>
  <si>
    <t>LIQUEFACTION TRANSPORTATION LABOR AND EXPENSES</t>
  </si>
  <si>
    <t>(844.5)</t>
  </si>
  <si>
    <t>MEASURING AND REGULATING LABOR AND EXPENSES</t>
  </si>
  <si>
    <t>(844.6)</t>
  </si>
  <si>
    <t>COMPRESSOR STATION LABOR AND EXPENSES</t>
  </si>
  <si>
    <t>(844.7)</t>
  </si>
  <si>
    <t>COMMUNICATION SYSTEM EXPENSES</t>
  </si>
  <si>
    <t>(844.8)</t>
  </si>
  <si>
    <t>SYSTEM CONTROL AND LOAD DISPATCHING</t>
  </si>
  <si>
    <t>(845.1)</t>
  </si>
  <si>
    <t>(845.2)</t>
  </si>
  <si>
    <t>(845.3)</t>
  </si>
  <si>
    <t>(845.4)</t>
  </si>
  <si>
    <t>DEMURRAGE CHARGES</t>
  </si>
  <si>
    <t>(845.5)</t>
  </si>
  <si>
    <t>(LESS) WHARFAGE RECEIPTS -- CREDIT</t>
  </si>
  <si>
    <t>(845.6)</t>
  </si>
  <si>
    <t>PROCESSING LIQUEFIED OR VAPORIZED GAS BY OTHERS</t>
  </si>
  <si>
    <t>(846.1)</t>
  </si>
  <si>
    <t>(846.2)</t>
  </si>
  <si>
    <t>(847.1)</t>
  </si>
  <si>
    <t>(847.2)</t>
  </si>
  <si>
    <t>(847.3)</t>
  </si>
  <si>
    <t>MAINTENANCE OF LNG PROCESSING TERMINAL EQUIPMENT</t>
  </si>
  <si>
    <t>(847.4)</t>
  </si>
  <si>
    <t>MAINTENANCE OF LNG TRANSPORTATION EQUIPMENT</t>
  </si>
  <si>
    <t>(847.5)</t>
  </si>
  <si>
    <t>(847.6)</t>
  </si>
  <si>
    <t>MAINTENANCE OF COMPRESSOR STATION EQUIPMENT</t>
  </si>
  <si>
    <t>(847.7)</t>
  </si>
  <si>
    <t>MAINTENANCE OF COMMUNICATION EQUIPMENT</t>
  </si>
  <si>
    <t>(847.8)</t>
  </si>
  <si>
    <t xml:space="preserve">          TOTAL LIQ. NAT. GAS TERMINALING AND PROCESSING EXP.</t>
  </si>
  <si>
    <t xml:space="preserve">          TOTAL NATURAL GAS STORAGE</t>
  </si>
  <si>
    <t>3. TRANSMISSION EXPENSES</t>
  </si>
  <si>
    <t>(850)</t>
  </si>
  <si>
    <t>(851)</t>
  </si>
  <si>
    <t>(852)</t>
  </si>
  <si>
    <t>(853)</t>
  </si>
  <si>
    <t>(854)</t>
  </si>
  <si>
    <t>GAS FOR COMPRESSOR STATION FUEL</t>
  </si>
  <si>
    <t>(855)</t>
  </si>
  <si>
    <t>OTHER FUEL AND POWER FOR COMPRESSOR STATIONS</t>
  </si>
  <si>
    <t>(856)</t>
  </si>
  <si>
    <t>MAINS EXPENSES</t>
  </si>
  <si>
    <t>(857)</t>
  </si>
  <si>
    <t>(858)</t>
  </si>
  <si>
    <t>TRANSMISSION AND COMPRESSION OF GAS BY OTHERS</t>
  </si>
  <si>
    <t>(859)</t>
  </si>
  <si>
    <t>(860)</t>
  </si>
  <si>
    <t>75</t>
  </si>
  <si>
    <t>3. TRANSMISSION EXPENSES (Continued)</t>
  </si>
  <si>
    <t>(861)</t>
  </si>
  <si>
    <t>(862)</t>
  </si>
  <si>
    <t>(863)</t>
  </si>
  <si>
    <t>MAINTENANCE OF MAINS</t>
  </si>
  <si>
    <t>(864)</t>
  </si>
  <si>
    <t>(865)</t>
  </si>
  <si>
    <t>MAINTENANCE OF MEASURING AND REG. STATION EQUIP.</t>
  </si>
  <si>
    <t>(866)</t>
  </si>
  <si>
    <t>(867)</t>
  </si>
  <si>
    <t xml:space="preserve">          TOTAL TRANSMISSION EXPENSES</t>
  </si>
  <si>
    <t>4. DISTRIBUTION EXPENSES</t>
  </si>
  <si>
    <t>(870)</t>
  </si>
  <si>
    <t>(871)</t>
  </si>
  <si>
    <t xml:space="preserve">DISTRIBUTION LOAD DISPATCHING </t>
  </si>
  <si>
    <t>(872)</t>
  </si>
  <si>
    <t>(873)</t>
  </si>
  <si>
    <t>(874)</t>
  </si>
  <si>
    <t>MAINS AND SERVICES EXPENSES</t>
  </si>
  <si>
    <t>(875)</t>
  </si>
  <si>
    <t>MEASURING AND REGULATING STATION EXPENSES - GENERAL</t>
  </si>
  <si>
    <t>(876)</t>
  </si>
  <si>
    <t>MEASURING AND REGULATING STATION EXPENSES - INDUST.</t>
  </si>
  <si>
    <t>(877)</t>
  </si>
  <si>
    <t>MEAS. AND REG. STATION EXP. - CITY GATE CHECK STATION</t>
  </si>
  <si>
    <t>(878)</t>
  </si>
  <si>
    <t>METER AND HOUSE REGULATOR EXPENSES</t>
  </si>
  <si>
    <t>(879)</t>
  </si>
  <si>
    <t>CUSTOMER INSTALLATIONS EXPENSES</t>
  </si>
  <si>
    <t>(880)</t>
  </si>
  <si>
    <t>(881)</t>
  </si>
  <si>
    <t>(885)</t>
  </si>
  <si>
    <t>(886)</t>
  </si>
  <si>
    <t>(887)</t>
  </si>
  <si>
    <t>(888)</t>
  </si>
  <si>
    <t>(889)</t>
  </si>
  <si>
    <t xml:space="preserve">   b. the cost of the settlement</t>
  </si>
  <si>
    <t xml:space="preserve">   c. the amount of PBO settled</t>
  </si>
  <si>
    <t>28-A</t>
  </si>
  <si>
    <t>ANALYSIS OF OPEB COSTS, FUNDING AND DEFERRALS</t>
  </si>
  <si>
    <t>Report on pages ** through **, the requested data concerning Postretirement Benefits Other than Pensions</t>
  </si>
  <si>
    <t>Central Hudson Gas &amp; Electric Corp.</t>
  </si>
  <si>
    <t>284 South Avenue</t>
  </si>
  <si>
    <t>Poughkeepsie, NY 12601</t>
  </si>
  <si>
    <t>January 1, 2013</t>
  </si>
  <si>
    <t>December 31, 2013</t>
  </si>
  <si>
    <t>April 15, 2013</t>
  </si>
  <si>
    <t>Investments-Life Ins-SERP</t>
  </si>
  <si>
    <t>Specific Purchases From</t>
  </si>
  <si>
    <t>Tennessee Gas Pipeline Co, Alberta</t>
  </si>
  <si>
    <t>Northeast, Penn York, CNG</t>
  </si>
  <si>
    <t>Columbia Gas Transmission.</t>
  </si>
  <si>
    <t>Average Cost</t>
  </si>
  <si>
    <t xml:space="preserve">                                                                    Revolving Credit Fees</t>
  </si>
  <si>
    <t xml:space="preserve">                                                                    Contract Services</t>
  </si>
  <si>
    <t xml:space="preserve">                                                                    Professional Fees</t>
  </si>
  <si>
    <t xml:space="preserve">                                                                         IBM-Sandock Poughkeepsie</t>
  </si>
  <si>
    <t xml:space="preserve">                                                                         New York State Electric &amp; Gas Co</t>
  </si>
  <si>
    <t xml:space="preserve">                                                                          Unbilled Utility Revenues - Electric</t>
  </si>
  <si>
    <t xml:space="preserve">                                                                   Cash Surrender Value Executive Compensation</t>
  </si>
  <si>
    <t xml:space="preserve">                                                                   Premium Deposits with Insurance Companies</t>
  </si>
  <si>
    <t xml:space="preserve">                                                                         Minor Items (18)</t>
  </si>
  <si>
    <t>365-11</t>
  </si>
  <si>
    <t>369-11</t>
  </si>
  <si>
    <t>369-12</t>
  </si>
  <si>
    <t>365-20</t>
  </si>
  <si>
    <t>378-11. 30</t>
  </si>
  <si>
    <t>378-12</t>
  </si>
  <si>
    <t>385-10</t>
  </si>
  <si>
    <t>365-50</t>
  </si>
  <si>
    <t>366-50</t>
  </si>
  <si>
    <t>367-50</t>
  </si>
  <si>
    <t>369-51</t>
  </si>
  <si>
    <t>369-52</t>
  </si>
  <si>
    <t>Note: Depreciation Factors and rates Effective 7/1/2009 in Accordance with Rate Case 09-E-0588/G-0589</t>
  </si>
  <si>
    <t>Except lines 26-30 depreciation is based on the average Whole Service Life of the related asset group.</t>
  </si>
  <si>
    <t xml:space="preserve">Lines 26-30 represent depreciation of the MPI and MPR Gas transmission mains, depreciated on a </t>
  </si>
  <si>
    <t>Lines 1-3 represent depreciation of Gas propane production assets that were retired in 2012.</t>
  </si>
  <si>
    <t>378-11</t>
  </si>
  <si>
    <t>R3</t>
  </si>
  <si>
    <t>R2.5</t>
  </si>
  <si>
    <t>S3</t>
  </si>
  <si>
    <t>S4</t>
  </si>
  <si>
    <t>S2</t>
  </si>
  <si>
    <t>R2</t>
  </si>
  <si>
    <t>S0.5</t>
  </si>
  <si>
    <t>R1.5</t>
  </si>
  <si>
    <t>L0</t>
  </si>
  <si>
    <t>L1.5</t>
  </si>
  <si>
    <t>S2.5</t>
  </si>
  <si>
    <t>TRANSMISSION-REGULATING STATION EQUIPMENT</t>
  </si>
  <si>
    <t>TRANSMISSION-REGULATING SUPERVISORY EQUIPMENT</t>
  </si>
  <si>
    <t xml:space="preserve">DISTRUBUTION-REGULATING STATION  EQUIPMENT  </t>
  </si>
  <si>
    <t>DISTRUBUTION-REGULATING SUPERVISORY EQUIPMENT</t>
  </si>
  <si>
    <t>TRANSMISSON LAND RIGHTS- IROQUOIS</t>
  </si>
  <si>
    <t>TRANSMISSON STRUCTURES AND IMPROVEMENTS- REG STATIONS IRIQUOIS</t>
  </si>
  <si>
    <t>TRANSMISSON MAINS IROQUOIS</t>
  </si>
  <si>
    <t>TRANSMISSON REGULATORS STATION EQUIPMENT IROQUOIS</t>
  </si>
  <si>
    <t>TRANSMISSON REGULATING SUPERVISORY EQUIPMENT</t>
  </si>
  <si>
    <t>DISTRUBUTIOIN INDUSTRIAL REGULATING STATION EQUIPMENT</t>
  </si>
  <si>
    <t>DISTRIBUTION INDUSTRIAL REGULATING STATION EQUIPMENT REMOTE METERING</t>
  </si>
  <si>
    <t>Various</t>
  </si>
  <si>
    <t>Deferred Gas Costs</t>
  </si>
  <si>
    <t>Entire Corporation as a single accounting</t>
  </si>
  <si>
    <t xml:space="preserve">division (as provided in an Order of the </t>
  </si>
  <si>
    <t xml:space="preserve">Public Service Commission dated </t>
  </si>
  <si>
    <t>July 13, 1938, Cases 9187 &amp; 9218)</t>
  </si>
  <si>
    <t>Production Costs</t>
  </si>
  <si>
    <t>Transmission Costs</t>
  </si>
  <si>
    <t>Distribution Costs</t>
  </si>
  <si>
    <t>Production Plant</t>
  </si>
  <si>
    <t xml:space="preserve">Transmission Plant </t>
  </si>
  <si>
    <t xml:space="preserve">Distribution Plant </t>
  </si>
  <si>
    <t>Allocation of Common Plant (15%)</t>
  </si>
  <si>
    <t>Allocation of Common Plant (85%)</t>
  </si>
  <si>
    <t>Prefunded Pension Costs</t>
  </si>
  <si>
    <t>D &amp; O Deferred Comp Plan</t>
  </si>
  <si>
    <t>Miscellaneous</t>
  </si>
  <si>
    <t>Pok</t>
  </si>
  <si>
    <t>Nbg</t>
  </si>
  <si>
    <t>CH Energy Group, Inc.</t>
  </si>
  <si>
    <t>Central Hudson Enterprises Corp.</t>
  </si>
  <si>
    <t>System Benefits Charge</t>
  </si>
  <si>
    <t>SBC-NYSERDA</t>
  </si>
  <si>
    <t>EEPS-NYSERDA</t>
  </si>
  <si>
    <t>RPS</t>
  </si>
  <si>
    <t>VAR</t>
  </si>
  <si>
    <t>CH Energy Group</t>
  </si>
  <si>
    <t xml:space="preserve"> Employee Pensions (Account 926.1):</t>
  </si>
  <si>
    <t xml:space="preserve">Noncontributory Pension Plan under a trust agreement with State </t>
  </si>
  <si>
    <t xml:space="preserve">   Street Bank and Trust Company.  The original Plan was filed with the Commission</t>
  </si>
  <si>
    <t xml:space="preserve">   on August 24, 1960, effective January 1, 1961.  The Plan became fully</t>
  </si>
  <si>
    <t xml:space="preserve">   non-contributory effective October 1, 1970. The plan covers substantially all </t>
  </si>
  <si>
    <t xml:space="preserve">   of  the Company's employees hired before January 1, 2008.</t>
  </si>
  <si>
    <t>Supplementary Retirement Plan established January 1, 2006 as a supplemental</t>
  </si>
  <si>
    <t xml:space="preserve">   pension plan for certain Company Officers.  Funded through insurance policies</t>
  </si>
  <si>
    <t xml:space="preserve">   insuring the life of each participant and naming the Company as beneficiary.</t>
  </si>
  <si>
    <t>Noncontributory Retirement Benefit Restoration Plan established May 1, 1993</t>
  </si>
  <si>
    <t xml:space="preserve">   as a supplemental pension plan for certain Company Officers which restores</t>
  </si>
  <si>
    <t xml:space="preserve">   any lost benefits due to government caps or maximums.  </t>
  </si>
  <si>
    <t xml:space="preserve">   (Not funded.  Paid directly by the Respondent). </t>
  </si>
  <si>
    <t xml:space="preserve">   terminated for those who did not have any accrual.</t>
  </si>
  <si>
    <t>Deferred over / (under) collected pension costs.</t>
  </si>
  <si>
    <t>Noncontributory Disability Retirement Plan for retired employees with total and</t>
  </si>
  <si>
    <t xml:space="preserve">   permanent disabilities.  (Not funded.  Paid out of the Retirement Investment Plan).</t>
  </si>
  <si>
    <t xml:space="preserve"> Employee Welfare Expense (Account 926.2):</t>
  </si>
  <si>
    <t>Other Postretirement Benefits.  The Company provides certain health care and</t>
  </si>
  <si>
    <t xml:space="preserve">   life insurance benefits for retired employees.  Substantially all of the Company's</t>
  </si>
  <si>
    <t xml:space="preserve">   employees hired before January 1, 2008 may become eligible for these benefits if they </t>
  </si>
  <si>
    <t xml:space="preserve">   reach retirement age while working for the Company.  These health care benefits for active </t>
  </si>
  <si>
    <t xml:space="preserve">   employees are self-insured and are administered by third party administrators. Life Insurance</t>
  </si>
  <si>
    <t xml:space="preserve">   benefits are insured through The Hartford, effective January 1, 2009</t>
  </si>
  <si>
    <t>The Company has established tax-effective funding vehicles for such retirement</t>
  </si>
  <si>
    <t xml:space="preserve">   benefits for collective bargaining and management employees in the form of</t>
  </si>
  <si>
    <t xml:space="preserve">   qualified Voluntary Employee Beneficiary Association (VEBA) trusts and a </t>
  </si>
  <si>
    <t xml:space="preserve">   401 H  medical benefits account in the Retirement Income Plan.</t>
  </si>
  <si>
    <t>Deferred over/(under) collected other Postretirement Benefits (OPEB).</t>
  </si>
  <si>
    <t>Contributory Group Insurance Plan with The Hartford, effective January 1, 2009.</t>
  </si>
  <si>
    <t xml:space="preserve">   Effective  October 1, 1972, the Group Insurance Plan became noncontributory for</t>
  </si>
  <si>
    <t xml:space="preserve">   salaried employees outside the bargaining units.  Effective October 1, 1979, the Group</t>
  </si>
  <si>
    <t xml:space="preserve">   Insurance Plan became non-contributory for new bargaining unit employees.</t>
  </si>
  <si>
    <t xml:space="preserve">Contributory Health Benefit Program.  The Dental Plan is administered by </t>
  </si>
  <si>
    <t xml:space="preserve">   Delta Dental Company.  Other health care benefits are provided by a</t>
  </si>
  <si>
    <t xml:space="preserve">   self-insured plan administered by MVP Select Care.  Vision Care is</t>
  </si>
  <si>
    <t xml:space="preserve">   administered by Vision Service Plan, Inc.</t>
  </si>
  <si>
    <t>Contributory Savings Incentive Plan effective January 1, 1984 for employees</t>
  </si>
  <si>
    <t xml:space="preserve">   outside of the bargaining units.  (Company 50% matching contribution of the</t>
  </si>
  <si>
    <t xml:space="preserve">   first 8% of employee contribution paid directly by the Respondent.)  Contributory</t>
  </si>
  <si>
    <t xml:space="preserve">   Savings Incentive Plan effective January 1, 1992, for bargaining unit employees.</t>
  </si>
  <si>
    <t xml:space="preserve">   Company matching contribution for bargaining unit employees is 46% of the</t>
  </si>
  <si>
    <t xml:space="preserve">   first 6% of employee contributions paid directly by the Respondent for employees hired </t>
  </si>
  <si>
    <t xml:space="preserve">   prior to May 1, 2008.  For bargaining unit employees hired on or after May 1, 2008, the </t>
  </si>
  <si>
    <t xml:space="preserve">   Company will provide a 50% matching contribution of the first 8% of employee contribution</t>
  </si>
  <si>
    <t xml:space="preserve">   paid directly by the Respondent. In addition, employees hired on or after January 1, 2008 </t>
  </si>
  <si>
    <t xml:space="preserve">   or  employees outside of the bargaining unit and employees hired on or after May 1, 2008</t>
  </si>
  <si>
    <t xml:space="preserve">   in the bargaining unit receive a 3% nondiscretionary annual contribution.</t>
  </si>
  <si>
    <t>Other Medical Expenses not covered by insurance.</t>
  </si>
  <si>
    <t>Contributory Flexible Spending Account (Section 125 Plan) established for all</t>
  </si>
  <si>
    <t xml:space="preserve">   employees effective January 1, 1992.  For bargaining unit employees, the Company</t>
  </si>
  <si>
    <t xml:space="preserve">   contributes for each health care account opened up to $80 for each employee electing</t>
  </si>
  <si>
    <t xml:space="preserve">   individual or individual plus one medical coverage and up to $100 for each employee </t>
  </si>
  <si>
    <t xml:space="preserve">   electing family medical coverage.  For employees outside of bargaining units, the Company</t>
  </si>
  <si>
    <t xml:space="preserve">   individual medical coverage, $100 for each employee electing individual plus one medical</t>
  </si>
  <si>
    <t xml:space="preserve">   coverage and up to $125 for each employee electing family medical coverage.</t>
  </si>
  <si>
    <t>The remainder of the charges to Account 926.2 comprise other expenses such as</t>
  </si>
  <si>
    <t xml:space="preserve">   relocation assistance program, accident prevention, severance, educational </t>
  </si>
  <si>
    <t xml:space="preserve">   and recreational costs, etc., not necessarily "Employee Protection Plan" costs.</t>
  </si>
  <si>
    <t xml:space="preserve">          TOTAL</t>
  </si>
  <si>
    <t>The Respondent has a guaranteed annual wage plan together with a number of</t>
  </si>
  <si>
    <t xml:space="preserve">   other employee protective provisions in its three contracts with unions.</t>
  </si>
  <si>
    <t>The weighted average assumptions used to determine benefit obligations at December 31, 2012 and 2011 were as follows:</t>
  </si>
  <si>
    <t xml:space="preserve">                                                                           </t>
  </si>
  <si>
    <t>were as follows:</t>
  </si>
  <si>
    <t>Rate of Compensation Increase                                    4.00%            4.00%</t>
  </si>
  <si>
    <t>The weighted average assumptions used to determine the net periodic benefit cost for 2013 and 2012</t>
  </si>
  <si>
    <t>Discount Rate                                                    3.80%            4.50%</t>
  </si>
  <si>
    <t>Expected Long-Term Rate of Return on Plan Assets                 4.00%            5.00%</t>
  </si>
  <si>
    <t xml:space="preserve">Discount Rate                                                    4.60%            3.80%                                </t>
  </si>
  <si>
    <t>N/A</t>
  </si>
  <si>
    <t>Net Decrease in Retirement Work In Progress</t>
  </si>
  <si>
    <t>Rounding</t>
  </si>
  <si>
    <t>(a) (b)</t>
  </si>
  <si>
    <t>Interdepartmental sales of $255k were eliminated in both operating revenues and operating expenses in the Annual Financial Report.</t>
  </si>
  <si>
    <t xml:space="preserve">(b) </t>
  </si>
  <si>
    <t xml:space="preserve">Reclass of income taxes to a separate line item. </t>
  </si>
  <si>
    <t>Origin</t>
  </si>
  <si>
    <t>Albany (Cedar Hill R&amp;M Station)</t>
  </si>
  <si>
    <t xml:space="preserve">Tuxedo R&amp;M  Station </t>
  </si>
  <si>
    <t>Somers (Mahopac R&amp;M Station)</t>
  </si>
  <si>
    <t xml:space="preserve">Pleasant Valley </t>
  </si>
  <si>
    <t>Montfort Rd (MP Line)</t>
  </si>
  <si>
    <t xml:space="preserve">TP Line </t>
  </si>
  <si>
    <t>TP Line (Union Ave Reg Sta.)</t>
  </si>
  <si>
    <t>Termination</t>
  </si>
  <si>
    <t>Highland R&amp;M Station (AH)</t>
  </si>
  <si>
    <t>Highland R&amp;M Station (TP)</t>
  </si>
  <si>
    <t>Poughkeepsie Gas Works (TP River X-ing)</t>
  </si>
  <si>
    <t>Poughkeepsie Gas Works MP</t>
  </si>
  <si>
    <t>Plass Rd - MP Line MP-I</t>
  </si>
  <si>
    <t xml:space="preserve">Danskammer Station MP-R </t>
  </si>
  <si>
    <t>Danskammer Station (TP-D)</t>
  </si>
  <si>
    <t>Stewart Terrace (TP-M)</t>
  </si>
  <si>
    <t>Mill Street (TP-C)</t>
  </si>
  <si>
    <t>Total Miles of Gas Main</t>
  </si>
  <si>
    <t>Main</t>
  </si>
  <si>
    <t>10"</t>
  </si>
  <si>
    <t>8"</t>
  </si>
  <si>
    <t>12"</t>
  </si>
  <si>
    <t>16"</t>
  </si>
  <si>
    <t>6"</t>
  </si>
  <si>
    <t>Initial</t>
  </si>
  <si>
    <t>Operating Pressure</t>
  </si>
  <si>
    <t>The weighted average assumptions used to determine benefit obligations for 2013 and 2012</t>
  </si>
  <si>
    <r>
      <t xml:space="preserve">changed as follows:                                                 </t>
    </r>
    <r>
      <rPr>
        <u/>
        <sz val="10"/>
        <color indexed="12"/>
        <rFont val="Courier"/>
        <family val="3"/>
      </rPr>
      <t>2013</t>
    </r>
    <r>
      <rPr>
        <sz val="10"/>
        <color indexed="12"/>
        <rFont val="Courier"/>
        <family val="3"/>
      </rPr>
      <t xml:space="preserve">             </t>
    </r>
    <r>
      <rPr>
        <u/>
        <sz val="10"/>
        <color indexed="12"/>
        <rFont val="Courier"/>
        <family val="3"/>
      </rPr>
      <t>2012</t>
    </r>
  </si>
  <si>
    <t>The weighted average assumptions used to determine the net periodic benefit costs for 2013 and 2012</t>
  </si>
  <si>
    <t xml:space="preserve">   Discount Rate                                                    4.60%            3.70%</t>
  </si>
  <si>
    <t xml:space="preserve">   Expected Long-Term Rate of Return on Plan Assets                 7.33%            7.80%</t>
  </si>
  <si>
    <t xml:space="preserve">   Rate of Compensation Increase (Average)                          4.00%            5.00%</t>
  </si>
  <si>
    <t>**</t>
  </si>
  <si>
    <t>Note: Above interest rates include gross-up for both Federal and State income tax.</t>
  </si>
  <si>
    <t>** Interest rate in effect from July 1, 2013 to December 2013 - 10.65%</t>
  </si>
  <si>
    <t>Participant Contributions- $759</t>
  </si>
  <si>
    <t>Administrative Expenses- $68</t>
  </si>
  <si>
    <t>* Includes:</t>
  </si>
  <si>
    <t>** Interest rate in effect from January 1, 2013 to June 30, 2013 - 10.65%</t>
  </si>
  <si>
    <t>Amortization of Residual Gas Deferred Balance                                         $595</t>
  </si>
  <si>
    <t xml:space="preserve">                                                                            Total     $894</t>
  </si>
  <si>
    <t>Payments to be Reimbursed                                                             $300</t>
  </si>
  <si>
    <t xml:space="preserve">  Tax Reserve</t>
  </si>
  <si>
    <t xml:space="preserve">Subsidiary </t>
  </si>
  <si>
    <t>Activity</t>
  </si>
  <si>
    <t xml:space="preserve">Reclassified to </t>
  </si>
  <si>
    <t>SEC Format</t>
  </si>
  <si>
    <t>Reference</t>
  </si>
  <si>
    <t xml:space="preserve">(c) </t>
  </si>
  <si>
    <t xml:space="preserve">(e) </t>
  </si>
  <si>
    <t>Reclass removal cost in accumulated depreciation to Regulatory Liabilities</t>
  </si>
  <si>
    <t>Reclass of Prefunded Pension Costs to Deferred Credits</t>
  </si>
  <si>
    <t>Reclass Deferred D&amp;O Compensation to Deferred Debits</t>
  </si>
  <si>
    <t>Reclass of Other Investments to Deferred Debits</t>
  </si>
  <si>
    <t>Reclass Deferred Electric Energy Costs from Deferred Debits to Regulatory Assets - Current</t>
  </si>
  <si>
    <t>Reclass Deferred Gas Costs from Deferred Debits to Regulatory Assets - Current</t>
  </si>
  <si>
    <t>Reclass current portion of Residential Deferred Gas balances from Deferred Debits</t>
  </si>
  <si>
    <t>Reclass current portion of RDM balances from Deferred Debits</t>
  </si>
  <si>
    <t>Reclass current portion of 18a assessments from Deferred Debits</t>
  </si>
  <si>
    <t>Credit balances for budget billing accounts included in A/R from customers reclass to Current Liabilities</t>
  </si>
  <si>
    <t>Reclass derivative in asset position out of the net derivative liability balance</t>
  </si>
  <si>
    <t>Reclass current portion of deferred stock redemption costs to current asset</t>
  </si>
  <si>
    <t>Reclass current portion of Management Audit Costs from Deferred Debits</t>
  </si>
  <si>
    <t>Reclass Current portion of Regulatory Assets - MGP</t>
  </si>
  <si>
    <t>Reclass Current portion of Regulatory Assets - Unamortized Debt Expense</t>
  </si>
  <si>
    <t>Reclass current portion of unamortized debt expense to current assets</t>
  </si>
  <si>
    <t>Reclas current portion of Accum Def Inc Taxes to Accum Def Income Tax - Current</t>
  </si>
  <si>
    <t>Reclass Accumulated Deferred Income Tax Assets to Accumulated Deferred Income Taxes Net Liabilities</t>
  </si>
  <si>
    <t>Reclass Deferred D&amp;O Compensation from Other Property and Investments</t>
  </si>
  <si>
    <t>Reclass Misc Regulatory Assets/Liabilities based on account balance</t>
  </si>
  <si>
    <t>Reclass Other Investments from Other Property and Investments</t>
  </si>
  <si>
    <t xml:space="preserve">Reclass between Fair value of derivative instruments from current </t>
  </si>
  <si>
    <t>Reclass fair value of derivative between non-current asset and regulatory liab. Current</t>
  </si>
  <si>
    <t>Credit balances for budget billing accounts included in A/R from customers reclass from Current Assets</t>
  </si>
  <si>
    <t>Reclass current portion of Environmental Remediation Costs from Deferred Credits</t>
  </si>
  <si>
    <t>Reclass current portion of Unbilled from Deferred Credits</t>
  </si>
  <si>
    <t>Reclass current portion of Accrued Pension Costs from Deferred Credits</t>
  </si>
  <si>
    <t>Current maturities of long-term debt</t>
  </si>
  <si>
    <t>Reclass current portion of Unbilled Gas from Deferred Credits</t>
  </si>
  <si>
    <r>
      <t>(c)</t>
    </r>
    <r>
      <rPr>
        <vertAlign val="superscript"/>
        <sz val="12"/>
        <color indexed="10"/>
        <rFont val="Arial"/>
        <family val="2"/>
      </rPr>
      <t>2</t>
    </r>
  </si>
  <si>
    <r>
      <t>(c)</t>
    </r>
    <r>
      <rPr>
        <vertAlign val="superscript"/>
        <sz val="12"/>
        <color indexed="10"/>
        <rFont val="Arial"/>
        <family val="2"/>
      </rPr>
      <t>1</t>
    </r>
  </si>
  <si>
    <t>To reclass Current portion of Fair market value of derivatives - electric</t>
  </si>
  <si>
    <t>To reclass Current portion of Fair market value of derivatives - gas</t>
  </si>
  <si>
    <t>Reclass debit balance in accrued taxes to prepaid taxes</t>
  </si>
  <si>
    <t>To net NYISO receivable and payable balances</t>
  </si>
  <si>
    <t xml:space="preserve">Reclass derivative in current assets to non-current asset position </t>
  </si>
  <si>
    <r>
      <t>(c)</t>
    </r>
    <r>
      <rPr>
        <vertAlign val="superscript"/>
        <sz val="12"/>
        <color indexed="10"/>
        <rFont val="Arial"/>
        <family val="2"/>
      </rPr>
      <t>3</t>
    </r>
  </si>
  <si>
    <r>
      <t>(c)</t>
    </r>
    <r>
      <rPr>
        <vertAlign val="superscript"/>
        <sz val="12"/>
        <color indexed="10"/>
        <rFont val="Arial"/>
        <family val="2"/>
      </rPr>
      <t>4</t>
    </r>
  </si>
  <si>
    <r>
      <t>(d)</t>
    </r>
    <r>
      <rPr>
        <vertAlign val="superscript"/>
        <sz val="12"/>
        <color indexed="10"/>
        <rFont val="Arial"/>
        <family val="2"/>
      </rPr>
      <t>1</t>
    </r>
  </si>
  <si>
    <t>Reclass Gas RDM credit balance to liability from Deferred Debits</t>
  </si>
  <si>
    <r>
      <t>(d)</t>
    </r>
    <r>
      <rPr>
        <vertAlign val="superscript"/>
        <sz val="12"/>
        <color indexed="10"/>
        <rFont val="Arial"/>
        <family val="2"/>
      </rPr>
      <t>2</t>
    </r>
  </si>
  <si>
    <t>Alliance Energy Solutions</t>
  </si>
  <si>
    <t>61 Mattatuck Heights Road</t>
  </si>
  <si>
    <t>Waterbury CT 67050</t>
  </si>
  <si>
    <t>Commercial Energy Efficiency Program</t>
  </si>
  <si>
    <t>As Invoiced</t>
  </si>
  <si>
    <t>Appliance Recycling Centers of America</t>
  </si>
  <si>
    <t>PO Box 31001-1526</t>
  </si>
  <si>
    <t>Pasadena CA 91110</t>
  </si>
  <si>
    <t>Residential Appliance Recycling Program</t>
  </si>
  <si>
    <t>Applied Energy Group Inc</t>
  </si>
  <si>
    <t>1377 Motor Parkway, Suite 401</t>
  </si>
  <si>
    <t>Islandia NY 11749</t>
  </si>
  <si>
    <t>Residential Electric &amp; Gas HVAC &amp; Small Commercial</t>
  </si>
  <si>
    <t>Electric Energy Efficiency Programs</t>
  </si>
  <si>
    <t>Arcadis US Inc</t>
  </si>
  <si>
    <t>62638 Collections Center Drive</t>
  </si>
  <si>
    <t>Chicago IL 60693</t>
  </si>
  <si>
    <t>Remediation Activities of Newburgh MGP Site</t>
  </si>
  <si>
    <t>Perform NYSDEC Approved Interim Remedial</t>
  </si>
  <si>
    <t>Measure on former MGP Site</t>
  </si>
  <si>
    <t>C T Male Associates PC</t>
  </si>
  <si>
    <t>50 Century Hill Drive</t>
  </si>
  <si>
    <t>Latham NY 12110</t>
  </si>
  <si>
    <t>Perform General Surveying &amp;/or Engineering Services</t>
  </si>
  <si>
    <t>Computershare</t>
  </si>
  <si>
    <t>Dept CH 19228</t>
  </si>
  <si>
    <t>Palatine IL 60055</t>
  </si>
  <si>
    <t>Registrar for Preferred Stock Only &amp; Transfer Agent -</t>
  </si>
  <si>
    <t>Central Hudson Gas &amp; Electric Corp Charges Only</t>
  </si>
  <si>
    <t>Registrar for Common Stock Only &amp; Transfer Agent -</t>
  </si>
  <si>
    <t>CH Energy Group Charges Only</t>
  </si>
  <si>
    <t>Cornell University</t>
  </si>
  <si>
    <t>NYSSILR Extension</t>
  </si>
  <si>
    <t>Accounts Receivable Dept</t>
  </si>
  <si>
    <t>PO Box 6838</t>
  </si>
  <si>
    <t>Ithaca NY 14851</t>
  </si>
  <si>
    <t>Environmental Design &amp; Research</t>
  </si>
  <si>
    <t>274 North Goodman St</t>
  </si>
  <si>
    <t>Rochester NY 14607</t>
  </si>
  <si>
    <t>EPRI Solutions Inc</t>
  </si>
  <si>
    <t>13014 Collections Center Dr</t>
  </si>
  <si>
    <t>Electric Research Program</t>
  </si>
  <si>
    <t>Experian Consumer Direct</t>
  </si>
  <si>
    <t>Attn: AR-Consumerinfo.com</t>
  </si>
  <si>
    <t>475 Anton Blvd</t>
  </si>
  <si>
    <t>Costa Mesa CA 92626</t>
  </si>
  <si>
    <t>Have Been Affected by a Cyber-Security Incident</t>
  </si>
  <si>
    <t>Credit Services to Central Hudson Customers That May</t>
  </si>
  <si>
    <t>ICF International</t>
  </si>
  <si>
    <t>Citizens Bank</t>
  </si>
  <si>
    <t>ABA# 036076150</t>
  </si>
  <si>
    <t>Residential Gas &amp; Electric HVAC Programs, Commercial</t>
  </si>
  <si>
    <t>Program &amp; QA/QC Administrator for Commercial</t>
  </si>
  <si>
    <t>Electric Programs</t>
  </si>
  <si>
    <t>JEM Engineering Services</t>
  </si>
  <si>
    <t>32 Old Farms Road</t>
  </si>
  <si>
    <t>Poughkeepsie NY 12603</t>
  </si>
  <si>
    <t>Design Engineering Services</t>
  </si>
  <si>
    <t>Kleinfelder Inc</t>
  </si>
  <si>
    <t>PO Box 809253</t>
  </si>
  <si>
    <t>Chicago IL 60680</t>
  </si>
  <si>
    <t>General Environmental Services</t>
  </si>
  <si>
    <t>MGP Site Investigation &amp; Remediation Program</t>
  </si>
  <si>
    <t>Spill Prevention, Control &amp; Countermeasure Plans for</t>
  </si>
  <si>
    <t>Various Central Hudson Sites</t>
  </si>
  <si>
    <t>Lime Energy</t>
  </si>
  <si>
    <t>Dept 20-7016</t>
  </si>
  <si>
    <t>PO Box 5997</t>
  </si>
  <si>
    <t>Carol Stream IL 60197</t>
  </si>
  <si>
    <t>Implementation of the Commercial Electric Energy</t>
  </si>
  <si>
    <t>Efficient Lighting Program</t>
  </si>
  <si>
    <t xml:space="preserve">Comprehensive Environmental Analyses Related to the </t>
  </si>
  <si>
    <t>A&amp;C Project</t>
  </si>
  <si>
    <t>Specific Supervisory Training to the First Line</t>
  </si>
  <si>
    <t>Supervisors, foreman &amp; Directors</t>
  </si>
  <si>
    <t>Bond Schoeneck &amp; King PLLC</t>
  </si>
  <si>
    <t>Attn: Accounting Department</t>
  </si>
  <si>
    <t>110 W Fayette St Ste 1800</t>
  </si>
  <si>
    <t>Syracuse NY 13202</t>
  </si>
  <si>
    <t>Real Estate</t>
  </si>
  <si>
    <t>Reclass removal cost in accumulated depreciation from Utility Plant</t>
  </si>
  <si>
    <t>Reclass current portion of Environmental Remediation Costs to Current Liabilities</t>
  </si>
  <si>
    <t>Reclass accrued OPEB and Pension liabilities as per Federal Reporting Guidance RE Defined Benefit Post-Ret.</t>
  </si>
  <si>
    <t>Current portion of Accumulated Deferred Income Tax reclass to Accum Def Income Tax Liab</t>
  </si>
  <si>
    <t>Reclass between Accumulated Income Tax to Tax Reserve</t>
  </si>
  <si>
    <t>Reclass between Long-term debt</t>
  </si>
  <si>
    <t>Reclass derivative in current assets to non-current asset position  (derivative position)</t>
  </si>
  <si>
    <t>Reclass derivative in current assets to current liability position  (derivative position)</t>
  </si>
  <si>
    <t>To reclass Current portion of Fair market value of derivatives - gas (regulatory position)</t>
  </si>
  <si>
    <r>
      <t>(e)</t>
    </r>
    <r>
      <rPr>
        <vertAlign val="superscript"/>
        <sz val="12"/>
        <color indexed="10"/>
        <rFont val="Arial"/>
        <family val="2"/>
      </rPr>
      <t>1</t>
    </r>
  </si>
  <si>
    <t>Relass current portion of deferred compensation plan</t>
  </si>
  <si>
    <t>Other Revenues-Profit or (Loss) on sale of materials and supplies not</t>
  </si>
  <si>
    <t xml:space="preserve">  services provided for others</t>
  </si>
  <si>
    <t>Interruptible Revenue Adjustment</t>
  </si>
  <si>
    <t>Deferred R&amp;D</t>
  </si>
  <si>
    <t>RDM - Residential</t>
  </si>
  <si>
    <t>RDM - Non-Residential</t>
  </si>
  <si>
    <t>Medicare Act Subsidy</t>
  </si>
  <si>
    <t>Discount on Purchased Receivables</t>
  </si>
  <si>
    <t>Rate Base Impact of Repair Project</t>
  </si>
  <si>
    <t>Use of CBA-Economic Development Program</t>
  </si>
  <si>
    <t>Synergy Savings - Case 12-M-0192</t>
  </si>
  <si>
    <r>
      <t>(e)</t>
    </r>
    <r>
      <rPr>
        <vertAlign val="superscript"/>
        <sz val="12"/>
        <color indexed="10"/>
        <rFont val="Arial"/>
        <family val="2"/>
      </rPr>
      <t>2</t>
    </r>
  </si>
  <si>
    <r>
      <t>(d)</t>
    </r>
    <r>
      <rPr>
        <vertAlign val="superscript"/>
        <sz val="12"/>
        <color indexed="10"/>
        <rFont val="Arial"/>
        <family val="2"/>
      </rPr>
      <t>3</t>
    </r>
  </si>
  <si>
    <t>Profit or Loss on Sales of Materials and Supplies not ordinarily purhcased for resale</t>
  </si>
  <si>
    <t xml:space="preserve">   from Transmission of Electricity for Others:</t>
  </si>
  <si>
    <t xml:space="preserve">      New York State Electric &amp; Gas Corp.</t>
  </si>
  <si>
    <t xml:space="preserve">      Power Authority State of New York</t>
  </si>
  <si>
    <t>NYISO</t>
  </si>
  <si>
    <t>Delivery Service-Residential</t>
  </si>
  <si>
    <t>Delivery Service-Commericial</t>
  </si>
  <si>
    <t xml:space="preserve">Delivery Service-OPA </t>
  </si>
  <si>
    <t>Unbilled-Retail Access</t>
  </si>
  <si>
    <t>Use of EDR-Bill Credit</t>
  </si>
  <si>
    <t>RDM-Residential</t>
  </si>
  <si>
    <t>Net Resale Revenue Ref/Sur to Customer</t>
  </si>
  <si>
    <t>Net Resale Revenue Due To/From Customer</t>
  </si>
  <si>
    <t>Other Revenue</t>
  </si>
  <si>
    <t>612,867,000 Kwh</t>
  </si>
  <si>
    <t>To reclass Current portion of Fair market value of derivatives - electric (regulatory position)</t>
  </si>
  <si>
    <t>Reclass of Prefunded Pension Costs from Other Property and Investments (128.30)</t>
  </si>
  <si>
    <t>Reclass current portion of regulatory liability (pre-mome entries)</t>
  </si>
  <si>
    <t>ARO's (253.80)</t>
  </si>
  <si>
    <t>Reclass between accumulated income tax and tax reserve</t>
  </si>
  <si>
    <t>Albany County</t>
  </si>
  <si>
    <t>Columbia County</t>
  </si>
  <si>
    <t>Dutchess County</t>
  </si>
  <si>
    <t>Greene County</t>
  </si>
  <si>
    <t>Orange County</t>
  </si>
  <si>
    <t>Putnam County</t>
  </si>
  <si>
    <t>Sullivan County</t>
  </si>
  <si>
    <t>Ulster County</t>
  </si>
  <si>
    <t>Other Noncurrent Liabilities
Operating Reserves</t>
  </si>
  <si>
    <t>Entire Corporation</t>
  </si>
  <si>
    <t xml:space="preserve">             Respondents distribution system is all 60 cycle AC and is mostly</t>
  </si>
  <si>
    <t>an overhead common neutral system.  The primary system is 3 phase,</t>
  </si>
  <si>
    <t>4 wire, comprised of both 2.4/4.2 kv. And 7.6/13.2 kv.</t>
  </si>
  <si>
    <t xml:space="preserve">            Secondary circuits are basically 120/240V, single phase, 3 wire, </t>
  </si>
  <si>
    <t xml:space="preserve">as are customers' (residential) services.  Some commercial customers </t>
  </si>
  <si>
    <t>utilize 277/480V service.</t>
  </si>
  <si>
    <t xml:space="preserve">           Respondent has three main underground areas covering the </t>
  </si>
  <si>
    <t>These are 120/208V, 3 phase, secondary network systems, fed radially</t>
  </si>
  <si>
    <t>with 14.4 kv and 4.2 kv underground primary cables.</t>
  </si>
  <si>
    <t xml:space="preserve">          The company has installed underground residential distribution in</t>
  </si>
  <si>
    <t>primary and secondary lines.</t>
  </si>
  <si>
    <t xml:space="preserve">           Column (b) relates to the demand at the hour of peak for the year</t>
  </si>
  <si>
    <t>for Respondent's own customers in addition to those interconnected</t>
  </si>
  <si>
    <t>utility customer supplied on a firm basis.</t>
  </si>
  <si>
    <t>Natural 1.026</t>
  </si>
  <si>
    <t>Consolidated Edison Energy</t>
  </si>
  <si>
    <t>BG Energy Merchants LLC</t>
  </si>
  <si>
    <t>Gavilon LLC</t>
  </si>
  <si>
    <t>JP Morgan Ventures Energy</t>
  </si>
  <si>
    <t>Sprague Energy</t>
  </si>
  <si>
    <t>Millennium Pipeline Co. LLC</t>
  </si>
  <si>
    <t>Southwestern Energy Service</t>
  </si>
  <si>
    <t>Cargill Incorporated</t>
  </si>
  <si>
    <t>Amerada Hess</t>
  </si>
  <si>
    <t>Gateway Energy Services</t>
  </si>
  <si>
    <t>Colonial Energy</t>
  </si>
  <si>
    <t>Energetix Inc.</t>
  </si>
  <si>
    <t>IDT Energy Inc.</t>
  </si>
  <si>
    <t>Interstate Gas Supply of NY</t>
  </si>
  <si>
    <t>Hudson Energy Services LLC</t>
  </si>
  <si>
    <t>Constellation Energy Gaschoice</t>
  </si>
  <si>
    <t>Intelligent Energy Inc.</t>
  </si>
  <si>
    <t>USG&amp;E Inc DBA NY Gas &amp; Elec</t>
  </si>
  <si>
    <t>Direct Energy</t>
  </si>
  <si>
    <t>Major Eenergy Services</t>
  </si>
  <si>
    <t>Family Energy Inc.</t>
  </si>
  <si>
    <t>Bluerock Energy Inc.</t>
  </si>
  <si>
    <t>UGI Energy Services Inc.</t>
  </si>
  <si>
    <t>Greenlight Energy Inc.</t>
  </si>
  <si>
    <t>Glacial Natural Gas Inc.</t>
  </si>
  <si>
    <t>HIKO Energy LLC</t>
  </si>
  <si>
    <t>Citizens Choice Energy, LLC</t>
  </si>
  <si>
    <t>Ambit Energy LP</t>
  </si>
  <si>
    <t>Viridian Energy PA LLC</t>
  </si>
  <si>
    <t>Just Energy</t>
  </si>
  <si>
    <t>American Power &amp; Gas LLC</t>
  </si>
  <si>
    <t>Direct Energy Business LLC</t>
  </si>
  <si>
    <t>FTR Energy Services LLC</t>
  </si>
  <si>
    <t>North American Power &amp; Gas</t>
  </si>
  <si>
    <t>Amplified Power &amp; Gas LLC</t>
  </si>
  <si>
    <t>Xoom Energy New York LLC</t>
  </si>
  <si>
    <t>Alpha Gas &amp; Electric LLC</t>
  </si>
  <si>
    <t xml:space="preserve">                                                                                               </t>
  </si>
  <si>
    <t>Injuries &amp; Damages Reserve</t>
  </si>
  <si>
    <t>Worker's Compensation-Deductible Reserve</t>
  </si>
  <si>
    <t>Pensions &amp; Benefits Reserve:</t>
  </si>
  <si>
    <t>Disability Benefits</t>
  </si>
  <si>
    <t>Other Post Employment Benefits-Electric</t>
  </si>
  <si>
    <t>Other Post Employment Benefits-Gas</t>
  </si>
  <si>
    <t>OPEB-Liability - Transfer to Int. Reserve</t>
  </si>
  <si>
    <t>Pension Reserve - Electric</t>
  </si>
  <si>
    <t>Pension Liability - Transfer to Int. Reserve</t>
  </si>
  <si>
    <t>*Provisions by Company charged to operating</t>
  </si>
  <si>
    <t>and other accounts on basis of payroll charges.</t>
  </si>
  <si>
    <t>(A) Used for company facilities for heating purposes.</t>
  </si>
  <si>
    <t>(B) Lost and unaccounted for due to meter variation, theft,leaks. Lost and unaccounted for during 12 month period ended August 31,2013 was 58,476</t>
  </si>
  <si>
    <t>4 yrs</t>
  </si>
  <si>
    <t>1 yrs</t>
  </si>
  <si>
    <t>10 yrs</t>
  </si>
  <si>
    <t>11 yrs</t>
  </si>
  <si>
    <t>Not Available</t>
  </si>
  <si>
    <t>Transportation of gas for Kingston School Dist</t>
  </si>
  <si>
    <t xml:space="preserve">Transportation of gas for Peckham Materials Corp </t>
  </si>
  <si>
    <t>Transportation of gas for YMCA of Kingston</t>
  </si>
  <si>
    <t>Transportation of gas for Culinary Institute of America</t>
  </si>
  <si>
    <t>Transportation of gas for Arlington Elementary School</t>
  </si>
  <si>
    <t>Transportation of gas for B of Ed-W W Smith</t>
  </si>
  <si>
    <t>Transportation of gas for B of Ed-SFB Morse</t>
  </si>
  <si>
    <t>Transportation of gas for B of Ed-Chas B Warring</t>
  </si>
  <si>
    <t>Transportation of gas for B of Ed-Columbus Sch.</t>
  </si>
  <si>
    <t>Transportation of gas for B of Ed-George W Krieger</t>
  </si>
  <si>
    <t>Transportation of gas for B of Ed-Gov Geo Clinton</t>
  </si>
  <si>
    <t>Transportation of gas for B of Ed-High School</t>
  </si>
  <si>
    <t>Transportation of gas for Hudson River Psy Ctr</t>
  </si>
  <si>
    <t>Transportation of gas for IBM Corporation</t>
  </si>
  <si>
    <t>Transportation of gas for Spackenkill H.S</t>
  </si>
  <si>
    <t>Transportation of gas for Lake Katrine School</t>
  </si>
  <si>
    <t>Transportation of gas for Vassar Med Center</t>
  </si>
  <si>
    <t>Transportation of gas for Vassar College</t>
  </si>
  <si>
    <t>Transportation of gas for Peckham Materials Blacktop Plant</t>
  </si>
  <si>
    <t>Transportation of gas for Putnam Hospital</t>
  </si>
  <si>
    <t>Transportation of gas for US Veterans Hospital</t>
  </si>
  <si>
    <t>Transportation of gas for Imperial Gardens</t>
  </si>
  <si>
    <t>Transportation of gas for NYS Dept. of Correc</t>
  </si>
  <si>
    <t>Transportation of gas for Monroe Woodbury-Midl.</t>
  </si>
  <si>
    <t>Transportation of gas for Monroe Woodbury-H.S</t>
  </si>
  <si>
    <t>Transportation of gas for Monroe Woodbury-CV</t>
  </si>
  <si>
    <t>Transportation of gas for Monroe Woodbury-SC</t>
  </si>
  <si>
    <t>Transportation of gas for Royal Wine</t>
  </si>
  <si>
    <t>Transportation of gas for American Felt &amp; Filter</t>
  </si>
  <si>
    <t>Transportation of gas for New Paltz Middle School</t>
  </si>
  <si>
    <t>Transportation of gas for Maybrook Materials</t>
  </si>
  <si>
    <t>Transportation of gas for St Luke's Hospital</t>
  </si>
  <si>
    <t>Transportation of gas for Patterson Materials Corp.</t>
  </si>
  <si>
    <t>Transportation of gas for IBM East Fishkill Main</t>
  </si>
  <si>
    <t>Transportation of gas for Metal Container Corp</t>
  </si>
  <si>
    <t>Transportation of gas for Eastern Alloys</t>
  </si>
  <si>
    <t>Transportation of gas for West Point</t>
  </si>
  <si>
    <t xml:space="preserve">Transportation of gas for Dynegy Power </t>
  </si>
  <si>
    <t>Transportation of gas for CCI Roseton</t>
  </si>
  <si>
    <t>Transportation of gas for Hess</t>
  </si>
  <si>
    <t>Transportation of gas for Agway</t>
  </si>
  <si>
    <t>Transportation of gas for Gateway</t>
  </si>
  <si>
    <t>Transportation of gas for M&amp;R</t>
  </si>
  <si>
    <t>Transportation of gas for Hudson</t>
  </si>
  <si>
    <t>Transportation of gas for IDT</t>
  </si>
  <si>
    <t>Transportation of gas for Energetix</t>
  </si>
  <si>
    <t>Transportation of gas for IGS</t>
  </si>
  <si>
    <t>Transportation of gas for Constellation</t>
  </si>
  <si>
    <t>Transportation of gas for Intelligent</t>
  </si>
  <si>
    <t>Transportation of gas for U.S Gas</t>
  </si>
  <si>
    <t>Transportation of gas for Columbia</t>
  </si>
  <si>
    <t>Transportation of gas for Direct</t>
  </si>
  <si>
    <t>Transportation of gas for Major</t>
  </si>
  <si>
    <t>Transportation of gas for Metromedia</t>
  </si>
  <si>
    <t>Transportation of gas for Family</t>
  </si>
  <si>
    <t>Transportation of gas for Bluerock</t>
  </si>
  <si>
    <t>Transportation of gas for Greenlight</t>
  </si>
  <si>
    <t>Transportation of gas for Glacial</t>
  </si>
  <si>
    <t>Transportation of gas for HIKO</t>
  </si>
  <si>
    <t>Transportation of gas for Citizens</t>
  </si>
  <si>
    <t>Transportation of gas for Alpha Gas</t>
  </si>
  <si>
    <t>Transportation of gas for Ambit</t>
  </si>
  <si>
    <t>Transportation of gas for Hess Small Bus</t>
  </si>
  <si>
    <t>Transportation of gas for American Power</t>
  </si>
  <si>
    <t>Transportation of gas for Viridian Energy</t>
  </si>
  <si>
    <t>Transportation of gas for Just Energy</t>
  </si>
  <si>
    <t>Transportation of gas for Direct Energy M</t>
  </si>
  <si>
    <t>Transportation of gas for FTR Energy</t>
  </si>
  <si>
    <t>Transportation of gas for North American Power</t>
  </si>
  <si>
    <t xml:space="preserve">Transportation of gas for Amplified </t>
  </si>
  <si>
    <t>Transportation of gas for Xoom Energy</t>
  </si>
  <si>
    <t>Transportation of gas for UGI</t>
  </si>
  <si>
    <t>Transportation of gas for Benedictine Hospital</t>
  </si>
  <si>
    <t>Contract Land Staff LLC</t>
  </si>
  <si>
    <t>PO Box 4955</t>
  </si>
  <si>
    <t>Huoston TX 77210</t>
  </si>
  <si>
    <t>115kv Deficiency Project per ATT Specifications &amp;</t>
  </si>
  <si>
    <t>Requirements</t>
  </si>
  <si>
    <t>Rate No. 1</t>
  </si>
  <si>
    <t>Rate No. 2</t>
  </si>
  <si>
    <t xml:space="preserve">     Item No 5</t>
  </si>
  <si>
    <t xml:space="preserve">        Purchased Gas Adjustment</t>
  </si>
  <si>
    <t>Rate No. 8</t>
  </si>
  <si>
    <t>No Rate</t>
  </si>
  <si>
    <t>Rate 9</t>
  </si>
  <si>
    <t xml:space="preserve">        Clause Revenues, $20,365,863</t>
  </si>
  <si>
    <t xml:space="preserve">        Clause Revenues, $11,632,371</t>
  </si>
  <si>
    <t xml:space="preserve">        Clause Revenues, $2,634,025</t>
  </si>
  <si>
    <t>2" &amp; Under</t>
  </si>
  <si>
    <t xml:space="preserve">3.0" </t>
  </si>
  <si>
    <t>4.0"</t>
  </si>
  <si>
    <t>6.0"</t>
  </si>
  <si>
    <t>8.0"</t>
  </si>
  <si>
    <t>10.0"</t>
  </si>
  <si>
    <t>12.0"</t>
  </si>
  <si>
    <t>16.0"</t>
  </si>
  <si>
    <t>20.0"</t>
  </si>
  <si>
    <t xml:space="preserve">(1) The odorant, primarily a Tertiary Butyl mercaptan, is injected automatically proportional to gas flow at Mahopac, Cedar Hill, Tuxedo and Pleasant Valley Gate Stations by </t>
  </si>
  <si>
    <t xml:space="preserve">      a positive displacement odorant injection pump which is controlled by a microprocessor which in turn receives its flow control signal from the supervisory control equipment</t>
  </si>
  <si>
    <t xml:space="preserve">      at system operations in Poughkeepsie based on flow meter signals from the gate stations.</t>
  </si>
  <si>
    <t>(2) Our distribution system is protected against excess pressure by automatic over-pressure shut-off valves and/ or pressure relief valves located at all gas regulator stations.</t>
  </si>
  <si>
    <t xml:space="preserve">The meter/regulator set at each customer location is also provided with over-pressure protection. Protection against escape of gas is controlled by continuing inspection </t>
  </si>
  <si>
    <t xml:space="preserve">schedules designed to primarily for the detection of gas leakage. These schedules are: (a) On a monthly basis in the summer and a weekly basis in the winter all regulator stations </t>
  </si>
  <si>
    <t xml:space="preserve">are checked for proper operation and the presence of escaping gas, any known excavations or construction operations in the vicinity of our transmission mains are also checked </t>
  </si>
  <si>
    <t xml:space="preserve">for possible damage to our facilities or the presence of gas; (b) Quarterly aerial patrols of our gas transmission lines;  (c) Annual leakage survey of all distribution lines within the </t>
  </si>
  <si>
    <t>business districts of all cities and village for any detection of damage or gas leakage, including the service valve boxes, with a flame ionization leak detector; (d) Periodic</t>
  </si>
  <si>
    <t>leakage surveys of gas service lines, including the service valve boxes, with flame ionization detector, (e) All electric splicing crews are supplied with a combustible gas indicator</t>
  </si>
  <si>
    <t>which they use to check the atmosphere of any manhole before entry. Surveys on streets where gas facilities exist are made with a "mobile flame ionization leak detector"; (f)</t>
  </si>
  <si>
    <t xml:space="preserve">Annual inspection of all critical main valves. In addition, an annual survey of the cathodic protection system on protected steel mains ensures continued protection against corrosion </t>
  </si>
  <si>
    <t xml:space="preserve">of these lines </t>
  </si>
  <si>
    <t>*Total represents the gas distribution system on a Company-wide basis.</t>
  </si>
  <si>
    <t>Maser Consulting P A</t>
  </si>
  <si>
    <t>Provide Labor, Supervision, Materials &amp; Equipment for</t>
  </si>
  <si>
    <t>331 Newman Springs Road</t>
  </si>
  <si>
    <t>Right-of-way Boundary &amp; Monumentation of Transmission</t>
  </si>
  <si>
    <t>Suite 203</t>
  </si>
  <si>
    <t>&amp; Distribution System</t>
  </si>
  <si>
    <t>Red Bank NJ 77010</t>
  </si>
  <si>
    <t>Provide Labor, Supervision, Materials, Supplies &amp;</t>
  </si>
  <si>
    <t>Equipment for General Land Matter Services</t>
  </si>
  <si>
    <t>Mercer (US) Inc</t>
  </si>
  <si>
    <t>Pension Plan &amp; Active/Retiree Health Care Plans</t>
  </si>
  <si>
    <t>PO Box 13793</t>
  </si>
  <si>
    <t>Newark NJ 71880</t>
  </si>
  <si>
    <t>Merrill Lynch Commodities Inc</t>
  </si>
  <si>
    <t>International Swap Dealers Association Master Agreement</t>
  </si>
  <si>
    <t>Bank of America New York</t>
  </si>
  <si>
    <t>to Facilitate Over-the-Counter Financial Transactions</t>
  </si>
  <si>
    <t>ABA 026009593</t>
  </si>
  <si>
    <t>Acct 1233463797</t>
  </si>
  <si>
    <t>Opower Inc</t>
  </si>
  <si>
    <t>Home Energy Reports</t>
  </si>
  <si>
    <t>1515 North Courthouse Road</t>
  </si>
  <si>
    <t>8th Floor</t>
  </si>
  <si>
    <t>Arlington VA 22201</t>
  </si>
  <si>
    <t>Power Engineers Consulting</t>
  </si>
  <si>
    <t>3940 Glenbrook Dr</t>
  </si>
  <si>
    <t>PO Box 1066</t>
  </si>
  <si>
    <t>Hailey ID 83333</t>
  </si>
  <si>
    <t>Precision Pipeline Solutions</t>
  </si>
  <si>
    <t>Engineering Services</t>
  </si>
  <si>
    <t>617 Little Britian Road</t>
  </si>
  <si>
    <t>Suite 200</t>
  </si>
  <si>
    <t>New Windsor NY 12553</t>
  </si>
  <si>
    <t>Supervision &amp; Oversight for the Contract Gas Estimating</t>
  </si>
  <si>
    <t>&amp; Drafters</t>
  </si>
  <si>
    <t>Pricewaterhouse Coopers LLP</t>
  </si>
  <si>
    <t>Independent Accounting Services</t>
  </si>
  <si>
    <t>PO Box 7247-8001</t>
  </si>
  <si>
    <t>Philadelphia PA 19170</t>
  </si>
  <si>
    <t>Rizzo &amp; Kelley</t>
  </si>
  <si>
    <t>Counsel &amp; Legal Representation</t>
  </si>
  <si>
    <t>272 Mill Street</t>
  </si>
  <si>
    <t>Poughkeepsie NY 12601</t>
  </si>
  <si>
    <t>24-B</t>
  </si>
  <si>
    <t>Robert J Glasser PC</t>
  </si>
  <si>
    <t>Legal Services</t>
  </si>
  <si>
    <t>Citibank</t>
  </si>
  <si>
    <t>ABA# 021000089</t>
  </si>
  <si>
    <t>Thompson Hine LLP</t>
  </si>
  <si>
    <t>Account # 95398639</t>
  </si>
  <si>
    <t>TRC Companies Inc</t>
  </si>
  <si>
    <t>Engineering Consulting Services &amp; Engineering Drafting</t>
  </si>
  <si>
    <t>PO Box 842538</t>
  </si>
  <si>
    <t>Related Services</t>
  </si>
  <si>
    <t>Boston MA 22842</t>
  </si>
  <si>
    <t>Winston &amp; Strawn</t>
  </si>
  <si>
    <t>36235 Treasury Center</t>
  </si>
  <si>
    <t>Chicago IL 60694</t>
  </si>
  <si>
    <t>Grand Total</t>
  </si>
  <si>
    <t>24-C</t>
  </si>
  <si>
    <t>ALBERTA  NORTHEAST  LIMITED</t>
  </si>
  <si>
    <t>Contract Term</t>
  </si>
  <si>
    <t>20,234 Dth per day from several sources.  Beginning November 1, 2011, ANE II deliveries total 15,234 Dth per day from several sources.</t>
  </si>
  <si>
    <t>Quantity Available</t>
  </si>
  <si>
    <t xml:space="preserve">     pounds per square inch absolute, a temperature of sixty degees (60) Farenheit and without adjustment for water vapor content.</t>
  </si>
  <si>
    <t xml:space="preserve">     To determine the volume of gas delivered, factors such as those for pressure, temperature, specific gravity and deviation from</t>
  </si>
  <si>
    <t xml:space="preserve">     the laws for ideal gases are applicable.</t>
  </si>
  <si>
    <t xml:space="preserve">     to the respondent at Pleasant Valley, Dutchess County, NY at a pressure not less than 700 pounds per square inch gauge.</t>
  </si>
  <si>
    <t>Rates</t>
  </si>
  <si>
    <t xml:space="preserve">     contract is on file with the FERC and the New York State Department of Public Service.</t>
  </si>
  <si>
    <t>The terms of the contract in effect during 2013 with Respondent's largest natural gas supplier are summarized below:</t>
  </si>
  <si>
    <t xml:space="preserve">The ANE II contract is for a eleven year period that began November 1, 2006.  From November 1, 2007 thru October 31, 2011, ANE II deliveries totaled </t>
  </si>
  <si>
    <t>The contract with Alberta provided for a maximum daily supply of 20,234 Dth thru October 31, 2011and 15,234 Dth per day starting November 1, 2011.</t>
  </si>
  <si>
    <t xml:space="preserve">     The volumetric measurement base shall be (1) cubic foot of gas at a presure of fourteen and seventy-three one hundredths  (14.73)</t>
  </si>
  <si>
    <t xml:space="preserve">     Gas supplied by Alberta is delivered to the Iroquois Gas Transmission System at Waddington, NY for delivery by Iroquois</t>
  </si>
  <si>
    <t xml:space="preserve">     Gas purchases from Alberta were made in accordance with a Contract between Alberta and Respondent which such</t>
  </si>
  <si>
    <t>State of New York)</t>
  </si>
  <si>
    <t>County of Dutchess)</t>
  </si>
  <si>
    <t xml:space="preserve">                   </t>
  </si>
  <si>
    <t>the sources of my information and the grounds for my belief are as follows:</t>
  </si>
  <si>
    <t>report from the books and records of the Company under my supervision. I verily believe that such</t>
  </si>
  <si>
    <t>information was truly and correctly prepared from the books and records of this Company which</t>
  </si>
  <si>
    <t>I verily believe have been truly and correctly kept.</t>
  </si>
  <si>
    <t>Subscribed and sworn to before me a Notary Public</t>
  </si>
  <si>
    <t xml:space="preserve">       L.S.      </t>
  </si>
  <si>
    <t xml:space="preserve">  pression seal ]                                    </t>
  </si>
  <si>
    <t>Attachment B</t>
  </si>
  <si>
    <t>Attachment A</t>
  </si>
  <si>
    <t>Central Hudson Gas &amp; Electric Corporation</t>
  </si>
  <si>
    <t>Case 09-M-0311</t>
  </si>
  <si>
    <t>Temporary State Assessment Surcharge Calculation - ESCO Commodity Estimate</t>
  </si>
  <si>
    <t>2013 Electric Revenue</t>
  </si>
  <si>
    <t>Retail Access</t>
  </si>
  <si>
    <t>Service Class</t>
  </si>
  <si>
    <t>Full Service</t>
  </si>
  <si>
    <t>SC 14</t>
  </si>
  <si>
    <t>Commodity</t>
  </si>
  <si>
    <t>%</t>
  </si>
  <si>
    <t>kWh</t>
  </si>
  <si>
    <t xml:space="preserve">      Electric</t>
  </si>
  <si>
    <t>Bundled</t>
  </si>
  <si>
    <t>ESCO</t>
  </si>
  <si>
    <t>Retail Access/</t>
  </si>
  <si>
    <t>2 ND &amp; S</t>
  </si>
  <si>
    <t>Commodity Rate</t>
  </si>
  <si>
    <t>Transport</t>
  </si>
  <si>
    <t>2 P</t>
  </si>
  <si>
    <t>$/kWh</t>
  </si>
  <si>
    <t>Estimate</t>
  </si>
  <si>
    <t>Mcf</t>
  </si>
  <si>
    <t>$/Mcf</t>
  </si>
  <si>
    <t>1, 12 &amp; 16</t>
  </si>
  <si>
    <t>2, 6, 13 &amp; 15</t>
  </si>
  <si>
    <t>13 T</t>
  </si>
  <si>
    <t>SC 11</t>
  </si>
  <si>
    <t>13 S</t>
  </si>
  <si>
    <t>2013 Gas Revenue</t>
  </si>
  <si>
    <t>Annual Report of Central Hudson Gas &amp; Electric Corp.</t>
  </si>
  <si>
    <t>Year ended December 31, 2013</t>
  </si>
  <si>
    <t xml:space="preserve">The Commission's Order in Case 09-M-0311 (18a), issued and effective 6/19/2009, requires each utility to file with </t>
  </si>
  <si>
    <t xml:space="preserve">its Annual Report (to the PSC) its estimate of the ESCO revenues for the year subject to the Annual Report </t>
  </si>
  <si>
    <t>95a</t>
  </si>
  <si>
    <r>
      <t xml:space="preserve">Medicare Subsidy Payments                                                             </t>
    </r>
    <r>
      <rPr>
        <u/>
        <sz val="10"/>
        <color indexed="12"/>
        <rFont val="Courier"/>
        <family val="3"/>
      </rPr>
      <t xml:space="preserve"> $(1)</t>
    </r>
  </si>
  <si>
    <t xml:space="preserve">                                                               (Signature of officer authorized to administer oaths)</t>
  </si>
  <si>
    <r>
      <t xml:space="preserve">                                                     </t>
    </r>
    <r>
      <rPr>
        <u/>
        <sz val="14"/>
        <color indexed="12"/>
        <rFont val="Courier"/>
        <family val="3"/>
      </rPr>
      <t>2013</t>
    </r>
    <r>
      <rPr>
        <sz val="14"/>
        <color indexed="12"/>
        <rFont val="Courier"/>
        <family val="3"/>
      </rPr>
      <t xml:space="preserve">             </t>
    </r>
    <r>
      <rPr>
        <u/>
        <sz val="14"/>
        <color indexed="12"/>
        <rFont val="Courier"/>
        <family val="3"/>
      </rPr>
      <t>2012</t>
    </r>
  </si>
  <si>
    <r>
      <t xml:space="preserve">                                                                 </t>
    </r>
    <r>
      <rPr>
        <u/>
        <sz val="14"/>
        <color indexed="12"/>
        <rFont val="Courier"/>
        <family val="3"/>
      </rPr>
      <t>2013</t>
    </r>
    <r>
      <rPr>
        <sz val="14"/>
        <color indexed="12"/>
        <rFont val="Courier"/>
        <family val="3"/>
      </rPr>
      <t xml:space="preserve">             </t>
    </r>
    <r>
      <rPr>
        <u/>
        <sz val="14"/>
        <color indexed="12"/>
        <rFont val="Courier"/>
        <family val="3"/>
      </rPr>
      <t>2012</t>
    </r>
  </si>
  <si>
    <t>3. The number of employees assignable to the gas department from joint functions of combination utilities may be determined by estimate, on the basis of employee equivalents.  Show the estimated number of equivalent employees attributed to the gas department.</t>
  </si>
  <si>
    <t>The information was supplied to me by employees of said Company who have prepared the foregoing</t>
  </si>
  <si>
    <t>I am the Executive Vice President &amp; Chief Financial Officer of Central Hudson Gas and Electric Corp.</t>
  </si>
  <si>
    <t>Christopher M.Capone makes oath and says:</t>
  </si>
  <si>
    <t xml:space="preserve">                                                                    Computer Software Fees</t>
  </si>
  <si>
    <t xml:space="preserve">                                                                    NYS Public Service Assessment &amp; Members</t>
  </si>
  <si>
    <t xml:space="preserve">       2.     Development and support projects - projects which are more limited in scope than the large</t>
  </si>
  <si>
    <t xml:space="preserve">               and experience with, specific DSM options. These projects typically do not have specific</t>
  </si>
  <si>
    <t xml:space="preserve">     TOTAL ACCOUNT 228.1</t>
  </si>
  <si>
    <t xml:space="preserve">    which is allocated.</t>
  </si>
  <si>
    <t>If this is the first year the company is subject to the reporting requirements of this schedule, complete separate forms for</t>
  </si>
  <si>
    <t>Annual Reprot.</t>
  </si>
  <si>
    <t xml:space="preserve">   and compensation for minor or incidental services provided for Other Revenues</t>
  </si>
  <si>
    <t xml:space="preserve">      Orange and Rockland Utilities, Inc.</t>
  </si>
  <si>
    <t>RDM-Non-Residential</t>
  </si>
  <si>
    <t>Deferred Revenue - Sag Mitigation Overcollection</t>
  </si>
  <si>
    <t>business sections of cities of Poughkeepsie, Newburgh, and Kingston</t>
  </si>
  <si>
    <t>various subdivisions. The underground system consists of direct buried</t>
  </si>
  <si>
    <t>Estimated life of plant in years (line 4 - line 3)</t>
  </si>
  <si>
    <t>Estimated duration of decommissioning in years</t>
  </si>
  <si>
    <t>(325.4)</t>
  </si>
  <si>
    <t>(329)</t>
  </si>
  <si>
    <t>(337)</t>
  </si>
  <si>
    <t xml:space="preserve">     with respect to any significant amount of plant actually retired from service but for which appropriate entries</t>
  </si>
  <si>
    <t xml:space="preserve">     (403) Depreciation expense</t>
  </si>
  <si>
    <t>(482) Other Sales-Public Authorities</t>
  </si>
  <si>
    <t>Merrill Lynch Commodities</t>
  </si>
  <si>
    <t>BP Energy Company</t>
  </si>
  <si>
    <t>M&amp;R Energy Resources Corp.</t>
  </si>
  <si>
    <t>Columbia Utilities</t>
  </si>
  <si>
    <t>Metromedia Energy Inc.</t>
  </si>
  <si>
    <t>Transportation of gas for Board of Education</t>
  </si>
  <si>
    <t>Transportation of gas for EFCO</t>
  </si>
  <si>
    <t xml:space="preserve">  ordinary purchased for resale and compensation for minor incidental</t>
  </si>
  <si>
    <t>Interruptible Customer Curtailment Penalties</t>
  </si>
  <si>
    <t>(764)</t>
  </si>
  <si>
    <t>remaining life basis over 15 years ended in 2007.</t>
  </si>
  <si>
    <t>Highland R&amp;M Station</t>
  </si>
  <si>
    <t>Amort of Conversion Expenses</t>
  </si>
  <si>
    <t>(Less) Regulatory Credits</t>
  </si>
  <si>
    <t>228-229</t>
  </si>
  <si>
    <t>Pg 64, L 4 (b)</t>
  </si>
  <si>
    <t>Pg 64, L 6, 8 (b)</t>
  </si>
  <si>
    <t>114 Plant Acquisition Adjustments</t>
  </si>
  <si>
    <t>118 Other Utility Plant</t>
  </si>
  <si>
    <t>Particulars</t>
  </si>
  <si>
    <t>Fortis</t>
  </si>
  <si>
    <t xml:space="preserve">Miscellaneous prepayments: (specify:) </t>
  </si>
  <si>
    <t>2.  Minor items may be grouped by classes, showing the number of items in each group.</t>
  </si>
  <si>
    <t>NAME OF VENDOR</t>
  </si>
  <si>
    <t xml:space="preserve">               pursuant to the "Order Establishing a Low Income Energy Efficiency Program in Case 89-M-124.</t>
  </si>
  <si>
    <t>DSM  -   DSM Incentive - Indicate the amount of pre-tax DSM incentive earned during the program</t>
  </si>
  <si>
    <t>Include in Column (f) the amount of any interest expense during the year on notes or accounts that</t>
  </si>
  <si>
    <t>Pension Reserve - Gas</t>
  </si>
  <si>
    <t xml:space="preserve">    reflecting insofar as possible the extent to which the refund is related to each department's activities, </t>
  </si>
  <si>
    <t xml:space="preserve">   Note: The plan was frozen on 12/31/05 for anyone with an accrual and </t>
  </si>
  <si>
    <t>Report on line 14 the net asset gain or loss deferred during the reporting year for later recognition.  Do not include in this</t>
  </si>
  <si>
    <t>Report on lines 19 through 21 and lines 29 through 32 the number of persons covered by the plan at the beginning of the</t>
  </si>
  <si>
    <t>Report on line 17 the applicable Federal income tax rate.  Although no tax is currently payable on the gain and loss, it should</t>
  </si>
  <si>
    <t>willing buyer  and a willing seller, other than in a forced or liquidation sale.</t>
  </si>
  <si>
    <t>income tax effect.   For New York State Jurisdictional Operations, creation of an internal reserve was required by the</t>
  </si>
  <si>
    <t>Report on Line 15 the expected long-term return on plan assets reported on Line 4.</t>
  </si>
  <si>
    <t>assumptions.</t>
  </si>
  <si>
    <t xml:space="preserve">   Rate of Compensation Increase                                    4.00%            4.00%</t>
  </si>
  <si>
    <t>Annual decommissioning costs allowed in rates related to:</t>
  </si>
  <si>
    <t xml:space="preserve">     in this schedule shall be made even though it involves a journal entry in the books of account as of the end</t>
  </si>
  <si>
    <t xml:space="preserve">     Salvage (credit)</t>
  </si>
  <si>
    <t>(487)  Forfeited Discounts</t>
  </si>
  <si>
    <t>(491)  Rev. from Nat. Gas Proc. by Others</t>
  </si>
  <si>
    <t>Property under Capital Leases</t>
  </si>
  <si>
    <t>Pg 64, L 5 (f)</t>
  </si>
  <si>
    <t>Pg 64, L 5 (h)</t>
  </si>
  <si>
    <t>Pg 64, L 20-13 (f)</t>
  </si>
  <si>
    <t xml:space="preserve">consists of .FERC Form 1 (NYS PSC Modified), pages 101-450 and the NYS PSC supplemental data pages 1-95, </t>
  </si>
  <si>
    <t>this 14th day of April 2014.</t>
  </si>
  <si>
    <t>Gas Operating Revenues</t>
  </si>
  <si>
    <t>Investment in Subsidiary Companies</t>
  </si>
  <si>
    <t>Miscellaneous Current and Accrued Assets (Account 174)</t>
  </si>
  <si>
    <t>Rate of Compensation                                             6.25%            6.25%</t>
  </si>
  <si>
    <t>which amortization of deferred gains or losses was not completed by December 31 of last year, the (1) type of event, e.g.</t>
  </si>
  <si>
    <t xml:space="preserve">   Discount Rate                                                    3.70%            4.50%</t>
  </si>
  <si>
    <t xml:space="preserve"> purposes. This fund qualifies for a current Federal income tax deduction.</t>
  </si>
  <si>
    <t>(340)</t>
  </si>
  <si>
    <t xml:space="preserve">     Transfers Between Departments</t>
  </si>
  <si>
    <t>(495)  Other Gas Revenues</t>
  </si>
  <si>
    <t>Hess Small Business Service</t>
  </si>
  <si>
    <t>Transportation of gas for St. Francis Hospital</t>
  </si>
  <si>
    <t>(772)</t>
  </si>
  <si>
    <t>PLANT INCLUDED IN SUBACCOUNTS</t>
  </si>
  <si>
    <r>
      <t xml:space="preserve">Christopher M. Capone </t>
    </r>
    <r>
      <rPr>
        <b/>
        <u/>
        <sz val="11"/>
        <color indexed="12"/>
        <rFont val="Courier"/>
        <family val="3"/>
      </rPr>
      <t>________________________________________</t>
    </r>
  </si>
  <si>
    <t xml:space="preserve">                                                                                                                        Signature</t>
  </si>
  <si>
    <r>
      <t xml:space="preserve">                    Beth Allen </t>
    </r>
    <r>
      <rPr>
        <b/>
        <u/>
        <sz val="11"/>
        <color indexed="12"/>
        <rFont val="Courier"/>
        <family val="3"/>
      </rPr>
      <t>________________________________________</t>
    </r>
  </si>
  <si>
    <t xml:space="preserve">                                                TOTAL (Account 165)</t>
  </si>
  <si>
    <t xml:space="preserve">               directed by Opinion 88-15. </t>
  </si>
  <si>
    <t>On line 24, the term "Maximum Amount Deductible" shall mean the amount of pension expense that is allowable under</t>
  </si>
  <si>
    <t>costs, over the Pension Benefit Obligation), if any, from when the company first complied with SFAS-87.  The amount</t>
  </si>
  <si>
    <t>plan assets.</t>
  </si>
  <si>
    <t>Delivery Service-Industrial</t>
  </si>
  <si>
    <t>Ending date of calculation period</t>
  </si>
  <si>
    <t>A. BALANCES AND CHANGES DURING YEAR</t>
  </si>
  <si>
    <t>Agway Energy Services</t>
  </si>
  <si>
    <t>Transportation of gas for Kingston Hospital</t>
  </si>
  <si>
    <t>(755)</t>
  </si>
  <si>
    <t>TP Line (Vails Gate to North Cornwall)</t>
  </si>
  <si>
    <t>Income Taxes - Federal</t>
  </si>
</sst>
</file>

<file path=xl/styles.xml><?xml version="1.0" encoding="utf-8"?>
<styleSheet xmlns="http://schemas.openxmlformats.org/spreadsheetml/2006/main">
  <numFmts count="25">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mm/dd/yy_)"/>
    <numFmt numFmtId="165" formatCode="0_)"/>
    <numFmt numFmtId="166" formatCode="#,##0.0000_);\(#,##0.0000\)"/>
    <numFmt numFmtId="167" formatCode="0.0%"/>
    <numFmt numFmtId="168" formatCode="0.00_)"/>
    <numFmt numFmtId="169" formatCode="dd\-mmm\-yy_)"/>
    <numFmt numFmtId="170" formatCode="0.0000_)"/>
    <numFmt numFmtId="171" formatCode="#,##0.00000_);\(#,##0.00000\)"/>
    <numFmt numFmtId="172" formatCode="0.0_)"/>
    <numFmt numFmtId="173" formatCode="#,##0.0_);\(#,##0.0\)"/>
    <numFmt numFmtId="174" formatCode="mm/dd/yy"/>
    <numFmt numFmtId="175" formatCode="&quot;$&quot;#,##0"/>
    <numFmt numFmtId="176" formatCode="0.0"/>
    <numFmt numFmtId="177" formatCode="_(* #,##0_);_(* \(#,##0\);_(* &quot;-&quot;??_);_(@_)"/>
    <numFmt numFmtId="178" formatCode="_(&quot;$&quot;* #,##0_);_(&quot;$&quot;* \(#,##0\);_(&quot;$&quot;* &quot;-&quot;??_);_(@_)"/>
    <numFmt numFmtId="179" formatCode="#,##0.0_);[Red]\(#,##0.0\)"/>
    <numFmt numFmtId="180" formatCode="m/d/yy;@"/>
    <numFmt numFmtId="181" formatCode="_(&quot;$&quot;* #,##0.0000_);_(&quot;$&quot;* \(#,##0.0000\);_(&quot;$&quot;* &quot;-&quot;??_);_(@_)"/>
    <numFmt numFmtId="182" formatCode="_(* #,##0.0_);_(* \(#,##0.0\);_(* &quot;-&quot;??_);_(@_)"/>
  </numFmts>
  <fonts count="98">
    <font>
      <sz val="12"/>
      <name val="Arial"/>
    </font>
    <font>
      <sz val="11"/>
      <color theme="1"/>
      <name val="Calibri"/>
      <family val="2"/>
      <scheme val="minor"/>
    </font>
    <font>
      <sz val="11"/>
      <color theme="1"/>
      <name val="Calibri"/>
      <family val="2"/>
      <scheme val="minor"/>
    </font>
    <font>
      <sz val="10"/>
      <name val="Arial"/>
      <family val="2"/>
    </font>
    <font>
      <sz val="10"/>
      <name val="Arial"/>
      <family val="2"/>
    </font>
    <font>
      <sz val="10"/>
      <color indexed="12"/>
      <name val="Courier"/>
      <family val="3"/>
    </font>
    <font>
      <sz val="24"/>
      <color indexed="12"/>
      <name val="Arial"/>
      <family val="2"/>
    </font>
    <font>
      <sz val="24"/>
      <color indexed="12"/>
      <name val="Arial MT"/>
      <family val="2"/>
    </font>
    <font>
      <sz val="18"/>
      <color indexed="12"/>
      <name val="Arial MT"/>
      <family val="2"/>
    </font>
    <font>
      <u/>
      <sz val="18"/>
      <color indexed="12"/>
      <name val="Arial MT"/>
      <family val="2"/>
    </font>
    <font>
      <b/>
      <sz val="14"/>
      <color indexed="9"/>
      <name val="Times New Roman"/>
      <family val="1"/>
    </font>
    <font>
      <sz val="12"/>
      <color indexed="12"/>
      <name val="Arial MT"/>
      <family val="2"/>
    </font>
    <font>
      <sz val="16"/>
      <color indexed="12"/>
      <name val="Arial"/>
      <family val="2"/>
    </font>
    <font>
      <sz val="14"/>
      <color indexed="12"/>
      <name val="Arial MT"/>
      <family val="2"/>
    </font>
    <font>
      <sz val="14"/>
      <name val="Arial MT"/>
      <family val="2"/>
    </font>
    <font>
      <sz val="12"/>
      <color indexed="8"/>
      <name val="Arial"/>
      <family val="2"/>
    </font>
    <font>
      <sz val="18"/>
      <name val="Arial MT"/>
      <family val="2"/>
    </font>
    <font>
      <sz val="12"/>
      <color indexed="12"/>
      <name val="Arial"/>
      <family val="2"/>
    </font>
    <font>
      <u/>
      <sz val="12"/>
      <color indexed="12"/>
      <name val="Arial"/>
      <family val="2"/>
    </font>
    <font>
      <sz val="14"/>
      <color indexed="12"/>
      <name val="Arial"/>
      <family val="2"/>
    </font>
    <font>
      <sz val="10"/>
      <color indexed="12"/>
      <name val="Arial"/>
      <family val="2"/>
    </font>
    <font>
      <b/>
      <u/>
      <sz val="12"/>
      <name val="Arial"/>
      <family val="2"/>
    </font>
    <font>
      <b/>
      <sz val="14"/>
      <name val="Arial"/>
      <family val="2"/>
    </font>
    <font>
      <sz val="12"/>
      <name val="Arial"/>
      <family val="2"/>
    </font>
    <font>
      <b/>
      <sz val="12"/>
      <name val="Arial"/>
      <family val="2"/>
    </font>
    <font>
      <u/>
      <sz val="12"/>
      <name val="Arial"/>
      <family val="2"/>
    </font>
    <font>
      <u/>
      <sz val="12"/>
      <name val="Arial"/>
      <family val="2"/>
    </font>
    <font>
      <sz val="14"/>
      <name val="Arial MT"/>
    </font>
    <font>
      <sz val="12"/>
      <name val="Arial MT"/>
      <family val="2"/>
    </font>
    <font>
      <b/>
      <sz val="14"/>
      <name val="Arial MT"/>
      <family val="2"/>
    </font>
    <font>
      <sz val="10"/>
      <name val="Arial"/>
      <family val="2"/>
    </font>
    <font>
      <b/>
      <u/>
      <sz val="10"/>
      <name val="Arial"/>
      <family val="2"/>
    </font>
    <font>
      <sz val="12"/>
      <name val="Arial MT"/>
    </font>
    <font>
      <sz val="14"/>
      <name val="Arial"/>
      <family val="2"/>
    </font>
    <font>
      <sz val="10"/>
      <name val="Arial MT"/>
      <family val="2"/>
    </font>
    <font>
      <b/>
      <sz val="12"/>
      <name val="Arial MT"/>
      <family val="2"/>
    </font>
    <font>
      <sz val="12"/>
      <color indexed="8"/>
      <name val="Arial MT"/>
    </font>
    <font>
      <b/>
      <sz val="14"/>
      <color indexed="8"/>
      <name val="Arial"/>
      <family val="2"/>
    </font>
    <font>
      <b/>
      <sz val="14"/>
      <color indexed="8"/>
      <name val="Arial MT"/>
    </font>
    <font>
      <sz val="14"/>
      <color indexed="8"/>
      <name val="Arial"/>
      <family val="2"/>
    </font>
    <font>
      <u/>
      <sz val="12"/>
      <color indexed="8"/>
      <name val="Arial"/>
      <family val="2"/>
    </font>
    <font>
      <sz val="11"/>
      <name val="Arial"/>
      <family val="2"/>
    </font>
    <font>
      <b/>
      <sz val="10"/>
      <color indexed="8"/>
      <name val="Arial"/>
      <family val="2"/>
    </font>
    <font>
      <sz val="10"/>
      <color indexed="8"/>
      <name val="Arial"/>
      <family val="2"/>
    </font>
    <font>
      <sz val="12"/>
      <name val="TimesNewRomanPS"/>
      <family val="1"/>
    </font>
    <font>
      <b/>
      <sz val="12"/>
      <color indexed="8"/>
      <name val="Arial"/>
      <family val="2"/>
    </font>
    <font>
      <sz val="13"/>
      <name val="Arial"/>
      <family val="2"/>
    </font>
    <font>
      <sz val="13"/>
      <color indexed="8"/>
      <name val="Arial"/>
      <family val="2"/>
    </font>
    <font>
      <b/>
      <sz val="11"/>
      <name val="Arial"/>
      <family val="2"/>
    </font>
    <font>
      <u/>
      <sz val="12"/>
      <color indexed="12"/>
      <name val="Arial"/>
      <family val="2"/>
    </font>
    <font>
      <sz val="12"/>
      <color indexed="12"/>
      <name val="Arial MT"/>
    </font>
    <font>
      <b/>
      <sz val="12"/>
      <name val="Arial MT"/>
    </font>
    <font>
      <b/>
      <sz val="10"/>
      <name val="Arial MT"/>
      <family val="2"/>
    </font>
    <font>
      <sz val="11"/>
      <name val="Arial MT"/>
      <family val="2"/>
    </font>
    <font>
      <sz val="11"/>
      <color indexed="12"/>
      <name val="Arial MT"/>
      <family val="2"/>
    </font>
    <font>
      <sz val="10"/>
      <color indexed="12"/>
      <name val="Arial MT"/>
      <family val="2"/>
    </font>
    <font>
      <sz val="9"/>
      <color indexed="12"/>
      <name val="Arial MT"/>
      <family val="2"/>
    </font>
    <font>
      <sz val="8"/>
      <color indexed="12"/>
      <name val="Arial MT"/>
      <family val="2"/>
    </font>
    <font>
      <b/>
      <sz val="14"/>
      <name val="Arial MT"/>
    </font>
    <font>
      <b/>
      <u/>
      <sz val="12"/>
      <name val="Arial MT"/>
      <family val="2"/>
    </font>
    <font>
      <b/>
      <sz val="12"/>
      <color indexed="12"/>
      <name val="Arial"/>
      <family val="2"/>
    </font>
    <font>
      <b/>
      <sz val="12"/>
      <color indexed="12"/>
      <name val="Arial MT"/>
      <family val="2"/>
    </font>
    <font>
      <sz val="12"/>
      <name val="Arial"/>
      <family val="2"/>
    </font>
    <font>
      <sz val="9"/>
      <name val="Arial MT"/>
    </font>
    <font>
      <sz val="11"/>
      <name val="Arial MT"/>
    </font>
    <font>
      <sz val="11"/>
      <name val="Arial"/>
      <family val="2"/>
    </font>
    <font>
      <sz val="10"/>
      <name val="Arial MT"/>
    </font>
    <font>
      <b/>
      <u/>
      <sz val="16"/>
      <name val="Arial MT"/>
    </font>
    <font>
      <b/>
      <sz val="16"/>
      <name val="Arial MT"/>
    </font>
    <font>
      <sz val="16"/>
      <name val="Arial MT"/>
    </font>
    <font>
      <sz val="16"/>
      <name val="Arial"/>
      <family val="2"/>
    </font>
    <font>
      <sz val="16"/>
      <name val="Arial"/>
      <family val="2"/>
    </font>
    <font>
      <b/>
      <sz val="16"/>
      <name val="Arial"/>
      <family val="2"/>
    </font>
    <font>
      <sz val="16"/>
      <name val="Arial MT"/>
      <family val="2"/>
    </font>
    <font>
      <sz val="13"/>
      <name val="Arial MT"/>
    </font>
    <font>
      <sz val="14"/>
      <name val="Arial"/>
      <family val="2"/>
    </font>
    <font>
      <sz val="14"/>
      <color indexed="12"/>
      <name val="Courier"/>
      <family val="3"/>
    </font>
    <font>
      <sz val="14"/>
      <color indexed="12"/>
      <name val="Courier"/>
      <family val="3"/>
    </font>
    <font>
      <sz val="12"/>
      <color indexed="12"/>
      <name val="Courier"/>
      <family val="3"/>
    </font>
    <font>
      <sz val="12"/>
      <color indexed="12"/>
      <name val="Courier"/>
      <family val="3"/>
    </font>
    <font>
      <sz val="12"/>
      <name val="Arial"/>
      <family val="2"/>
    </font>
    <font>
      <u/>
      <sz val="10"/>
      <color indexed="8"/>
      <name val="Courier"/>
      <family val="2"/>
    </font>
    <font>
      <sz val="10"/>
      <color indexed="8"/>
      <name val="Courier"/>
      <family val="2"/>
    </font>
    <font>
      <sz val="10"/>
      <name val="Courier"/>
      <family val="2"/>
    </font>
    <font>
      <u/>
      <sz val="14"/>
      <color indexed="12"/>
      <name val="Courier"/>
      <family val="3"/>
    </font>
    <font>
      <u/>
      <sz val="10"/>
      <name val="Arial"/>
      <family val="2"/>
    </font>
    <font>
      <u/>
      <sz val="10"/>
      <color indexed="12"/>
      <name val="Courier"/>
      <family val="3"/>
    </font>
    <font>
      <vertAlign val="superscript"/>
      <sz val="12"/>
      <color indexed="10"/>
      <name val="Arial"/>
      <family val="2"/>
    </font>
    <font>
      <sz val="12"/>
      <color rgb="FFFF0000"/>
      <name val="Arial"/>
      <family val="2"/>
    </font>
    <font>
      <sz val="12"/>
      <color rgb="FF0000FF"/>
      <name val="Arial"/>
      <family val="2"/>
    </font>
    <font>
      <b/>
      <sz val="12"/>
      <color rgb="FF000000"/>
      <name val="Arial"/>
      <family val="2"/>
    </font>
    <font>
      <b/>
      <sz val="11"/>
      <color indexed="12"/>
      <name val="Courier"/>
      <family val="3"/>
    </font>
    <font>
      <b/>
      <u/>
      <sz val="11"/>
      <color indexed="12"/>
      <name val="Courier"/>
      <family val="3"/>
    </font>
    <font>
      <b/>
      <sz val="10"/>
      <name val="Arial"/>
      <family val="2"/>
    </font>
    <font>
      <sz val="10"/>
      <color indexed="10"/>
      <name val="Arial"/>
      <family val="2"/>
    </font>
    <font>
      <u val="singleAccounting"/>
      <sz val="10"/>
      <name val="Arial"/>
      <family val="2"/>
    </font>
    <font>
      <sz val="8"/>
      <name val="Arial"/>
      <family val="2"/>
    </font>
    <font>
      <b/>
      <sz val="11"/>
      <color theme="1"/>
      <name val="Calibri"/>
      <family val="2"/>
      <scheme val="minor"/>
    </font>
  </fonts>
  <fills count="11">
    <fill>
      <patternFill patternType="none"/>
    </fill>
    <fill>
      <patternFill patternType="gray125"/>
    </fill>
    <fill>
      <patternFill patternType="solid">
        <fgColor indexed="61"/>
        <bgColor indexed="61"/>
      </patternFill>
    </fill>
    <fill>
      <patternFill patternType="solid">
        <fgColor indexed="9"/>
        <bgColor indexed="9"/>
      </patternFill>
    </fill>
    <fill>
      <patternFill patternType="solid">
        <fgColor indexed="13"/>
        <bgColor indexed="13"/>
      </patternFill>
    </fill>
    <fill>
      <patternFill patternType="solid">
        <fgColor indexed="15"/>
        <bgColor indexed="15"/>
      </patternFill>
    </fill>
    <fill>
      <patternFill patternType="solid">
        <fgColor indexed="45"/>
        <bgColor indexed="45"/>
      </patternFill>
    </fill>
    <fill>
      <patternFill patternType="darkHorizontal">
        <fgColor indexed="8"/>
      </patternFill>
    </fill>
    <fill>
      <patternFill patternType="solid">
        <fgColor indexed="22"/>
        <bgColor indexed="22"/>
      </patternFill>
    </fill>
    <fill>
      <patternFill patternType="gray125">
        <fgColor indexed="8"/>
      </patternFill>
    </fill>
    <fill>
      <patternFill patternType="solid">
        <fgColor indexed="22"/>
        <bgColor indexed="64"/>
      </patternFill>
    </fill>
  </fills>
  <borders count="107">
    <border>
      <left/>
      <right/>
      <top/>
      <bottom/>
      <diagonal/>
    </border>
    <border>
      <left style="thin">
        <color indexed="13"/>
      </left>
      <right style="thin">
        <color indexed="13"/>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style="double">
        <color indexed="8"/>
      </left>
      <right style="thin">
        <color indexed="8"/>
      </right>
      <top/>
      <bottom/>
      <diagonal/>
    </border>
    <border>
      <left style="double">
        <color indexed="8"/>
      </left>
      <right style="thin">
        <color indexed="8"/>
      </right>
      <top/>
      <bottom style="medium">
        <color indexed="8"/>
      </bottom>
      <diagonal/>
    </border>
    <border>
      <left style="medium">
        <color indexed="8"/>
      </left>
      <right/>
      <top/>
      <bottom style="medium">
        <color indexed="8"/>
      </bottom>
      <diagonal/>
    </border>
    <border>
      <left style="medium">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top/>
      <bottom/>
      <diagonal/>
    </border>
    <border>
      <left style="thin">
        <color indexed="8"/>
      </left>
      <right style="medium">
        <color indexed="8"/>
      </right>
      <top/>
      <bottom/>
      <diagonal/>
    </border>
    <border>
      <left/>
      <right style="thin">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right style="medium">
        <color indexed="8"/>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medium">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style="thin">
        <color indexed="8"/>
      </left>
      <right style="medium">
        <color indexed="8"/>
      </right>
      <top/>
      <bottom style="double">
        <color indexed="8"/>
      </bottom>
      <diagonal/>
    </border>
    <border>
      <left style="thin">
        <color indexed="8"/>
      </left>
      <right/>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right style="medium">
        <color indexed="8"/>
      </right>
      <top/>
      <bottom style="double">
        <color indexed="8"/>
      </bottom>
      <diagonal/>
    </border>
    <border>
      <left style="thin">
        <color indexed="8"/>
      </left>
      <right style="thin">
        <color indexed="8"/>
      </right>
      <top style="thin">
        <color indexed="8"/>
      </top>
      <bottom style="double">
        <color indexed="8"/>
      </bottom>
      <diagonal/>
    </border>
    <border>
      <left/>
      <right style="medium">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thin">
        <color indexed="8"/>
      </left>
      <right/>
      <top style="thin">
        <color indexed="8"/>
      </top>
      <bottom style="thin">
        <color indexed="8"/>
      </bottom>
      <diagonal/>
    </border>
    <border>
      <left style="thin">
        <color indexed="8"/>
      </left>
      <right style="thin">
        <color indexed="8"/>
      </right>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top style="thin">
        <color indexed="8"/>
      </top>
      <bottom style="thin">
        <color indexed="8"/>
      </bottom>
      <diagonal/>
    </border>
    <border>
      <left/>
      <right/>
      <top style="thin">
        <color indexed="8"/>
      </top>
      <bottom style="medium">
        <color indexed="8"/>
      </bottom>
      <diagonal/>
    </border>
    <border>
      <left/>
      <right style="thin">
        <color indexed="8"/>
      </right>
      <top/>
      <bottom style="double">
        <color indexed="8"/>
      </bottom>
      <diagonal/>
    </border>
    <border>
      <left style="thin">
        <color indexed="8"/>
      </left>
      <right/>
      <top style="thin">
        <color indexed="8"/>
      </top>
      <bottom style="double">
        <color indexed="8"/>
      </bottom>
      <diagonal/>
    </border>
    <border>
      <left style="thin">
        <color indexed="8"/>
      </left>
      <right style="medium">
        <color indexed="8"/>
      </right>
      <top/>
      <bottom style="thin">
        <color indexed="14"/>
      </bottom>
      <diagonal/>
    </border>
    <border>
      <left style="thin">
        <color indexed="8"/>
      </left>
      <right style="medium">
        <color indexed="8"/>
      </right>
      <top style="thin">
        <color indexed="14"/>
      </top>
      <bottom/>
      <diagonal/>
    </border>
    <border>
      <left style="medium">
        <color indexed="8"/>
      </left>
      <right/>
      <top style="thin">
        <color indexed="8"/>
      </top>
      <bottom style="thin">
        <color indexed="8"/>
      </bottom>
      <diagonal/>
    </border>
    <border>
      <left/>
      <right/>
      <top style="thin">
        <color indexed="8"/>
      </top>
      <bottom style="double">
        <color indexed="8"/>
      </bottom>
      <diagonal/>
    </border>
    <border>
      <left style="medium">
        <color indexed="8"/>
      </left>
      <right style="medium">
        <color indexed="8"/>
      </right>
      <top style="medium">
        <color indexed="8"/>
      </top>
      <bottom style="medium">
        <color indexed="8"/>
      </bottom>
      <diagonal/>
    </border>
    <border>
      <left/>
      <right/>
      <top/>
      <bottom style="medium">
        <color indexed="64"/>
      </bottom>
      <diagonal/>
    </border>
    <border>
      <left style="medium">
        <color indexed="8"/>
      </left>
      <right/>
      <top/>
      <bottom style="medium">
        <color indexed="64"/>
      </bottom>
      <diagonal/>
    </border>
    <border>
      <left/>
      <right style="thin">
        <color indexed="8"/>
      </right>
      <top/>
      <bottom style="dashed">
        <color indexed="8"/>
      </bottom>
      <diagonal/>
    </border>
    <border>
      <left/>
      <right style="medium">
        <color indexed="8"/>
      </right>
      <top style="medium">
        <color indexed="8"/>
      </top>
      <bottom style="double">
        <color indexed="8"/>
      </bottom>
      <diagonal/>
    </border>
    <border>
      <left style="thin">
        <color indexed="8"/>
      </left>
      <right style="medium">
        <color indexed="8"/>
      </right>
      <top style="thin">
        <color indexed="8"/>
      </top>
      <bottom style="thin">
        <color indexed="64"/>
      </bottom>
      <diagonal/>
    </border>
    <border>
      <left style="thin">
        <color indexed="8"/>
      </left>
      <right style="medium">
        <color indexed="8"/>
      </right>
      <top style="thin">
        <color indexed="64"/>
      </top>
      <bottom style="thin">
        <color indexed="64"/>
      </bottom>
      <diagonal/>
    </border>
    <border>
      <left style="thin">
        <color indexed="8"/>
      </left>
      <right style="medium">
        <color indexed="8"/>
      </right>
      <top/>
      <bottom style="thick">
        <color indexed="8"/>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thin">
        <color indexed="8"/>
      </bottom>
      <diagonal/>
    </border>
    <border>
      <left/>
      <right style="medium">
        <color theme="1"/>
      </right>
      <top/>
      <bottom style="thin">
        <color indexed="8"/>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indexed="8"/>
      </top>
      <bottom/>
      <diagonal/>
    </border>
    <border>
      <left/>
      <right style="medium">
        <color theme="1"/>
      </right>
      <top style="medium">
        <color indexed="8"/>
      </top>
      <bottom/>
      <diagonal/>
    </border>
    <border>
      <left style="medium">
        <color theme="1"/>
      </left>
      <right style="thin">
        <color indexed="8"/>
      </right>
      <top/>
      <bottom/>
      <diagonal/>
    </border>
    <border>
      <left style="medium">
        <color theme="1"/>
      </left>
      <right style="thin">
        <color indexed="8"/>
      </right>
      <top/>
      <bottom style="thin">
        <color indexed="8"/>
      </bottom>
      <diagonal/>
    </border>
    <border>
      <left style="thin">
        <color indexed="8"/>
      </left>
      <right style="medium">
        <color theme="1"/>
      </right>
      <top style="thin">
        <color indexed="8"/>
      </top>
      <bottom/>
      <diagonal/>
    </border>
    <border>
      <left/>
      <right style="medium">
        <color theme="1"/>
      </right>
      <top style="thin">
        <color indexed="8"/>
      </top>
      <bottom/>
      <diagonal/>
    </border>
    <border>
      <left style="medium">
        <color indexed="8"/>
      </left>
      <right style="thin">
        <color indexed="8"/>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medium">
        <color indexed="8"/>
      </right>
      <top style="thick">
        <color indexed="8"/>
      </top>
      <bottom style="thin">
        <color indexed="8"/>
      </bottom>
      <diagonal/>
    </border>
    <border>
      <left style="thin">
        <color indexed="8"/>
      </left>
      <right style="medium">
        <color indexed="8"/>
      </right>
      <top style="medium">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9">
    <xf numFmtId="0" fontId="0" fillId="0" borderId="0"/>
    <xf numFmtId="0" fontId="4" fillId="0" borderId="0"/>
    <xf numFmtId="0" fontId="3" fillId="0" borderId="0"/>
    <xf numFmtId="0" fontId="23" fillId="0" borderId="0"/>
    <xf numFmtId="0" fontId="2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23" fillId="0" borderId="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0" borderId="0"/>
  </cellStyleXfs>
  <cellXfs count="1737">
    <xf numFmtId="0" fontId="0" fillId="0" borderId="0" xfId="0"/>
    <xf numFmtId="0" fontId="5" fillId="0" borderId="0" xfId="0" applyFont="1" applyProtection="1">
      <protection locked="0"/>
    </xf>
    <xf numFmtId="0" fontId="6" fillId="0" borderId="0" xfId="0" applyFont="1" applyAlignment="1" applyProtection="1">
      <alignment horizontal="centerContinuous"/>
      <protection locked="0"/>
    </xf>
    <xf numFmtId="0" fontId="5" fillId="0" borderId="0" xfId="0" applyFont="1" applyAlignment="1" applyProtection="1">
      <alignment horizontal="centerContinuous"/>
      <protection locked="0"/>
    </xf>
    <xf numFmtId="0" fontId="7" fillId="0" borderId="0" xfId="0" applyFont="1" applyAlignment="1" applyProtection="1">
      <alignment horizontal="centerContinuous"/>
      <protection locked="0"/>
    </xf>
    <xf numFmtId="0" fontId="8" fillId="0" borderId="0" xfId="0" applyFont="1" applyAlignment="1" applyProtection="1">
      <alignment horizontal="centerContinuous"/>
      <protection locked="0"/>
    </xf>
    <xf numFmtId="0" fontId="9" fillId="0" borderId="0" xfId="0" applyFont="1" applyAlignment="1" applyProtection="1">
      <alignment horizontal="centerContinuous"/>
      <protection locked="0"/>
    </xf>
    <xf numFmtId="0" fontId="10" fillId="2" borderId="0" xfId="0" applyFont="1" applyFill="1" applyAlignment="1" applyProtection="1">
      <alignment horizontal="left"/>
      <protection locked="0"/>
    </xf>
    <xf numFmtId="0" fontId="11" fillId="0" borderId="0" xfId="0" applyFont="1" applyAlignment="1" applyProtection="1">
      <alignment horizontal="centerContinuous" wrapText="1"/>
      <protection locked="0"/>
    </xf>
    <xf numFmtId="0" fontId="11" fillId="0" borderId="0" xfId="0" applyFont="1" applyProtection="1">
      <protection locked="0"/>
    </xf>
    <xf numFmtId="0" fontId="0" fillId="0" borderId="0" xfId="0" applyProtection="1"/>
    <xf numFmtId="0" fontId="5" fillId="3" borderId="0" xfId="0" applyFont="1" applyFill="1" applyProtection="1">
      <protection locked="0"/>
    </xf>
    <xf numFmtId="0" fontId="13" fillId="3" borderId="0" xfId="0" applyFont="1" applyFill="1" applyProtection="1">
      <protection locked="0"/>
    </xf>
    <xf numFmtId="0" fontId="13" fillId="0" borderId="0" xfId="0" applyFont="1" applyProtection="1">
      <protection locked="0"/>
    </xf>
    <xf numFmtId="0" fontId="14" fillId="0" borderId="0" xfId="0" applyFont="1" applyProtection="1"/>
    <xf numFmtId="0" fontId="13" fillId="4" borderId="1" xfId="0" applyFont="1" applyFill="1" applyBorder="1" applyProtection="1">
      <protection locked="0"/>
    </xf>
    <xf numFmtId="0" fontId="13" fillId="5" borderId="2" xfId="0" applyFont="1" applyFill="1" applyBorder="1" applyProtection="1">
      <protection locked="0"/>
    </xf>
    <xf numFmtId="0" fontId="5" fillId="5" borderId="2" xfId="0" applyFont="1" applyFill="1" applyBorder="1" applyProtection="1">
      <protection locked="0"/>
    </xf>
    <xf numFmtId="0" fontId="15" fillId="5" borderId="2" xfId="0" applyFont="1" applyFill="1" applyBorder="1" applyProtection="1">
      <protection locked="0"/>
    </xf>
    <xf numFmtId="0" fontId="11" fillId="4" borderId="1" xfId="0" applyFont="1" applyFill="1" applyBorder="1" applyProtection="1">
      <protection locked="0"/>
    </xf>
    <xf numFmtId="0" fontId="8" fillId="4" borderId="1" xfId="0" applyFont="1" applyFill="1" applyBorder="1" applyProtection="1">
      <protection locked="0"/>
    </xf>
    <xf numFmtId="0" fontId="8" fillId="0" borderId="0" xfId="0" applyFont="1" applyProtection="1">
      <protection locked="0"/>
    </xf>
    <xf numFmtId="0" fontId="16" fillId="0" borderId="0" xfId="0" applyFont="1" applyProtection="1"/>
    <xf numFmtId="0" fontId="17" fillId="4" borderId="1" xfId="0" applyFont="1" applyFill="1" applyBorder="1" applyProtection="1">
      <protection locked="0"/>
    </xf>
    <xf numFmtId="0" fontId="5" fillId="4" borderId="1" xfId="0" applyFont="1" applyFill="1" applyBorder="1" applyProtection="1">
      <protection locked="0"/>
    </xf>
    <xf numFmtId="0" fontId="18" fillId="4" borderId="0" xfId="0" applyFont="1" applyFill="1" applyAlignment="1" applyProtection="1">
      <alignment horizontal="center"/>
      <protection locked="0"/>
    </xf>
    <xf numFmtId="0" fontId="5" fillId="4" borderId="0" xfId="0" applyFont="1" applyFill="1" applyProtection="1">
      <protection locked="0"/>
    </xf>
    <xf numFmtId="0" fontId="20" fillId="0" borderId="0" xfId="0" applyFont="1" applyProtection="1">
      <protection locked="0"/>
    </xf>
    <xf numFmtId="0" fontId="0" fillId="6" borderId="0" xfId="0" applyFill="1" applyProtection="1"/>
    <xf numFmtId="0" fontId="21" fillId="0" borderId="0" xfId="0" applyFont="1" applyAlignment="1" applyProtection="1">
      <alignment horizontal="center"/>
    </xf>
    <xf numFmtId="0" fontId="22" fillId="0" borderId="0" xfId="0" applyFont="1" applyAlignment="1" applyProtection="1">
      <alignment horizontal="centerContinuous"/>
    </xf>
    <xf numFmtId="0" fontId="23" fillId="0" borderId="0" xfId="0" applyFont="1" applyAlignment="1" applyProtection="1">
      <alignment horizontal="centerContinuous" wrapText="1"/>
    </xf>
    <xf numFmtId="0" fontId="24" fillId="0" borderId="0" xfId="0" applyFont="1" applyAlignment="1" applyProtection="1">
      <alignment horizontal="centerContinuous" wrapText="1"/>
    </xf>
    <xf numFmtId="0" fontId="21" fillId="0" borderId="0" xfId="0" applyFont="1" applyAlignment="1" applyProtection="1">
      <alignment horizontal="centerContinuous" wrapText="1"/>
    </xf>
    <xf numFmtId="0" fontId="23" fillId="0" borderId="0" xfId="0" applyFont="1" applyProtection="1"/>
    <xf numFmtId="0" fontId="25" fillId="0" borderId="0" xfId="0" applyFont="1" applyAlignment="1" applyProtection="1">
      <alignment horizontal="left"/>
    </xf>
    <xf numFmtId="0" fontId="24" fillId="0" borderId="0" xfId="0" applyFont="1" applyAlignment="1" applyProtection="1">
      <alignment horizontal="centerContinuous"/>
    </xf>
    <xf numFmtId="0" fontId="25" fillId="0" borderId="0" xfId="0" applyFont="1" applyAlignment="1" applyProtection="1">
      <alignment horizontal="centerContinuous"/>
    </xf>
    <xf numFmtId="0" fontId="0" fillId="0" borderId="0" xfId="0" applyAlignment="1" applyProtection="1">
      <alignment horizontal="centerContinuous"/>
    </xf>
    <xf numFmtId="0" fontId="21" fillId="0" borderId="0" xfId="0" applyFont="1" applyAlignment="1" applyProtection="1">
      <alignment horizontal="centerContinuous"/>
    </xf>
    <xf numFmtId="0" fontId="26" fillId="0" borderId="0" xfId="0" applyFont="1" applyAlignment="1" applyProtection="1">
      <alignment horizontal="centerContinuous"/>
    </xf>
    <xf numFmtId="0" fontId="27" fillId="0" borderId="0" xfId="0" applyFont="1" applyProtection="1"/>
    <xf numFmtId="0" fontId="23" fillId="0" borderId="0" xfId="0" applyFont="1" applyAlignment="1" applyProtection="1">
      <alignment horizontal="left"/>
    </xf>
    <xf numFmtId="0" fontId="28" fillId="0" borderId="0" xfId="0" applyFont="1"/>
    <xf numFmtId="0" fontId="0" fillId="0" borderId="3" xfId="0" applyBorder="1"/>
    <xf numFmtId="0" fontId="0" fillId="0" borderId="4" xfId="0" applyBorder="1"/>
    <xf numFmtId="0" fontId="0" fillId="0" borderId="5" xfId="0" applyBorder="1"/>
    <xf numFmtId="0" fontId="29" fillId="0" borderId="6" xfId="0" applyFont="1" applyBorder="1" applyAlignment="1">
      <alignment horizontal="centerContinuous"/>
    </xf>
    <xf numFmtId="0" fontId="0" fillId="0" borderId="0" xfId="0" applyAlignment="1">
      <alignment horizontal="centerContinuous"/>
    </xf>
    <xf numFmtId="0" fontId="0" fillId="0" borderId="7" xfId="0" applyBorder="1" applyAlignment="1">
      <alignment horizontal="centerContinuous"/>
    </xf>
    <xf numFmtId="0" fontId="0" fillId="0" borderId="6" xfId="0" applyBorder="1"/>
    <xf numFmtId="0" fontId="0" fillId="0" borderId="7" xfId="0" applyBorder="1"/>
    <xf numFmtId="0" fontId="23" fillId="0" borderId="6" xfId="0" applyFont="1" applyBorder="1" applyAlignment="1">
      <alignment horizontal="centerContinuous" wrapText="1"/>
    </xf>
    <xf numFmtId="0" fontId="23" fillId="0" borderId="0" xfId="0" applyFont="1" applyAlignment="1">
      <alignment horizontal="centerContinuous" wrapText="1"/>
    </xf>
    <xf numFmtId="0" fontId="0" fillId="0" borderId="8" xfId="0" applyBorder="1"/>
    <xf numFmtId="0" fontId="0" fillId="0" borderId="9" xfId="0" applyBorder="1" applyAlignment="1">
      <alignment horizontal="center"/>
    </xf>
    <xf numFmtId="0" fontId="26" fillId="0" borderId="0" xfId="0" applyFont="1" applyAlignment="1">
      <alignment horizontal="centerContinuous"/>
    </xf>
    <xf numFmtId="0" fontId="0" fillId="0" borderId="7" xfId="0" applyBorder="1" applyAlignment="1">
      <alignment horizontal="center"/>
    </xf>
    <xf numFmtId="0" fontId="26" fillId="0" borderId="9" xfId="0" applyFont="1" applyBorder="1" applyAlignment="1">
      <alignment horizontal="center"/>
    </xf>
    <xf numFmtId="0" fontId="26" fillId="0" borderId="7" xfId="0" applyFont="1" applyBorder="1" applyAlignment="1">
      <alignment horizontal="center"/>
    </xf>
    <xf numFmtId="0" fontId="0" fillId="0" borderId="10" xfId="0" applyBorder="1"/>
    <xf numFmtId="0" fontId="0" fillId="0" borderId="11" xfId="0" applyBorder="1"/>
    <xf numFmtId="0" fontId="0" fillId="0" borderId="12" xfId="0" applyBorder="1"/>
    <xf numFmtId="0" fontId="5" fillId="0" borderId="9" xfId="0" applyFont="1" applyBorder="1" applyProtection="1">
      <protection locked="0"/>
    </xf>
    <xf numFmtId="0" fontId="5" fillId="0" borderId="13" xfId="0" applyFont="1" applyBorder="1" applyProtection="1">
      <protection locked="0"/>
    </xf>
    <xf numFmtId="0" fontId="5" fillId="0" borderId="7" xfId="0" applyFont="1" applyBorder="1" applyProtection="1">
      <protection locked="0"/>
    </xf>
    <xf numFmtId="0" fontId="5" fillId="0" borderId="10" xfId="0" applyFont="1" applyBorder="1" applyProtection="1">
      <protection locked="0"/>
    </xf>
    <xf numFmtId="0" fontId="5" fillId="0" borderId="11" xfId="0" applyFont="1" applyBorder="1" applyProtection="1">
      <protection locked="0"/>
    </xf>
    <xf numFmtId="0" fontId="5" fillId="0" borderId="14" xfId="0" applyFont="1" applyBorder="1" applyProtection="1">
      <protection locked="0"/>
    </xf>
    <xf numFmtId="0" fontId="5" fillId="0" borderId="12" xfId="0" applyFont="1" applyBorder="1" applyProtection="1">
      <protection locked="0"/>
    </xf>
    <xf numFmtId="0" fontId="23" fillId="0" borderId="0" xfId="0" applyFont="1" applyAlignment="1">
      <alignment horizontal="left"/>
    </xf>
    <xf numFmtId="0" fontId="30" fillId="0" borderId="0" xfId="0" applyFont="1"/>
    <xf numFmtId="0" fontId="30" fillId="0" borderId="3" xfId="0" applyFont="1" applyBorder="1"/>
    <xf numFmtId="0" fontId="30" fillId="0" borderId="4" xfId="0" applyFont="1" applyBorder="1"/>
    <xf numFmtId="0" fontId="30" fillId="0" borderId="5" xfId="0" applyFont="1" applyBorder="1"/>
    <xf numFmtId="0" fontId="30" fillId="0" borderId="6" xfId="0" applyFont="1" applyBorder="1" applyAlignment="1">
      <alignment horizontal="centerContinuous"/>
    </xf>
    <xf numFmtId="0" fontId="30" fillId="0" borderId="0" xfId="0" applyFont="1" applyAlignment="1">
      <alignment horizontal="centerContinuous"/>
    </xf>
    <xf numFmtId="0" fontId="30" fillId="0" borderId="7" xfId="0" applyFont="1" applyBorder="1" applyAlignment="1">
      <alignment horizontal="centerContinuous"/>
    </xf>
    <xf numFmtId="0" fontId="31" fillId="0" borderId="6" xfId="0" applyFont="1" applyBorder="1" applyAlignment="1">
      <alignment horizontal="centerContinuous"/>
    </xf>
    <xf numFmtId="0" fontId="30" fillId="0" borderId="6" xfId="0" applyFont="1" applyBorder="1"/>
    <xf numFmtId="0" fontId="30" fillId="0" borderId="7" xfId="0" applyFont="1" applyBorder="1"/>
    <xf numFmtId="0" fontId="30" fillId="0" borderId="15" xfId="0" applyFont="1" applyBorder="1"/>
    <xf numFmtId="0" fontId="30" fillId="0" borderId="11" xfId="0" applyFont="1" applyBorder="1"/>
    <xf numFmtId="0" fontId="30" fillId="0" borderId="12" xfId="0" applyFont="1" applyBorder="1"/>
    <xf numFmtId="0" fontId="14" fillId="0" borderId="0" xfId="0" applyFont="1"/>
    <xf numFmtId="0" fontId="23" fillId="0" borderId="0" xfId="0" applyFont="1"/>
    <xf numFmtId="0" fontId="23" fillId="0" borderId="3" xfId="0" applyFont="1" applyBorder="1"/>
    <xf numFmtId="0" fontId="23" fillId="0" borderId="4" xfId="0" applyFont="1" applyBorder="1"/>
    <xf numFmtId="0" fontId="23" fillId="0" borderId="5" xfId="0" applyFont="1" applyBorder="1"/>
    <xf numFmtId="0" fontId="24" fillId="0" borderId="6" xfId="0" applyFont="1" applyBorder="1" applyAlignment="1">
      <alignment horizontal="centerContinuous"/>
    </xf>
    <xf numFmtId="0" fontId="24" fillId="0" borderId="0" xfId="0" applyFont="1" applyAlignment="1">
      <alignment horizontal="centerContinuous"/>
    </xf>
    <xf numFmtId="0" fontId="24" fillId="0" borderId="7" xfId="0" applyFont="1" applyBorder="1" applyAlignment="1">
      <alignment horizontal="centerContinuous"/>
    </xf>
    <xf numFmtId="0" fontId="23" fillId="0" borderId="6" xfId="0" applyFont="1" applyBorder="1"/>
    <xf numFmtId="0" fontId="23" fillId="0" borderId="7" xfId="0" applyFont="1" applyBorder="1"/>
    <xf numFmtId="0" fontId="23" fillId="0" borderId="16" xfId="0" applyFont="1" applyBorder="1"/>
    <xf numFmtId="0" fontId="23" fillId="0" borderId="17" xfId="0" applyFont="1" applyBorder="1"/>
    <xf numFmtId="0" fontId="23" fillId="0" borderId="18" xfId="0" applyFont="1" applyBorder="1"/>
    <xf numFmtId="0" fontId="23" fillId="0" borderId="19" xfId="0" applyFont="1" applyBorder="1"/>
    <xf numFmtId="0" fontId="23" fillId="0" borderId="20" xfId="0" applyFont="1" applyBorder="1"/>
    <xf numFmtId="0" fontId="23" fillId="0" borderId="21" xfId="0" applyFont="1" applyBorder="1"/>
    <xf numFmtId="0" fontId="23" fillId="0" borderId="22" xfId="0" applyFont="1" applyBorder="1"/>
    <xf numFmtId="0" fontId="23" fillId="0" borderId="23" xfId="0" applyFont="1" applyBorder="1"/>
    <xf numFmtId="0" fontId="23" fillId="0" borderId="24" xfId="0" applyFont="1" applyBorder="1"/>
    <xf numFmtId="0" fontId="23" fillId="0" borderId="25" xfId="0" applyFont="1" applyBorder="1"/>
    <xf numFmtId="165" fontId="0" fillId="0" borderId="0" xfId="0" applyNumberFormat="1" applyProtection="1"/>
    <xf numFmtId="165" fontId="23" fillId="0" borderId="26" xfId="0" applyNumberFormat="1" applyFont="1" applyBorder="1" applyAlignment="1" applyProtection="1">
      <alignment horizontal="center"/>
    </xf>
    <xf numFmtId="165" fontId="23" fillId="0" borderId="27" xfId="0" applyNumberFormat="1" applyFont="1" applyBorder="1" applyProtection="1"/>
    <xf numFmtId="165" fontId="23" fillId="0" borderId="6" xfId="0" applyNumberFormat="1" applyFont="1" applyBorder="1" applyAlignment="1" applyProtection="1">
      <alignment horizontal="center"/>
    </xf>
    <xf numFmtId="0" fontId="23" fillId="0" borderId="28" xfId="0" applyFont="1" applyBorder="1"/>
    <xf numFmtId="165" fontId="23" fillId="0" borderId="0" xfId="0" applyNumberFormat="1" applyFont="1" applyProtection="1"/>
    <xf numFmtId="165" fontId="23" fillId="0" borderId="27" xfId="0" applyNumberFormat="1" applyFont="1" applyBorder="1" applyAlignment="1" applyProtection="1">
      <alignment horizontal="center"/>
    </xf>
    <xf numFmtId="165" fontId="23" fillId="0" borderId="0" xfId="0" applyNumberFormat="1" applyFont="1" applyAlignment="1" applyProtection="1">
      <alignment horizontal="center"/>
    </xf>
    <xf numFmtId="0" fontId="23" fillId="0" borderId="26" xfId="0" applyFont="1" applyBorder="1" applyAlignment="1">
      <alignment horizontal="center"/>
    </xf>
    <xf numFmtId="0" fontId="23" fillId="0" borderId="27" xfId="0" applyFont="1" applyBorder="1" applyAlignment="1">
      <alignment horizontal="center"/>
    </xf>
    <xf numFmtId="0" fontId="21" fillId="0" borderId="0" xfId="0" applyFont="1"/>
    <xf numFmtId="0" fontId="23" fillId="0" borderId="0" xfId="0" applyFont="1" applyAlignment="1">
      <alignment horizontal="center"/>
    </xf>
    <xf numFmtId="0" fontId="23" fillId="0" borderId="27" xfId="0" applyFont="1" applyBorder="1"/>
    <xf numFmtId="0" fontId="21" fillId="0" borderId="0" xfId="0" applyFont="1" applyAlignment="1">
      <alignment horizontal="center"/>
    </xf>
    <xf numFmtId="0" fontId="23" fillId="0" borderId="6" xfId="0" applyFont="1" applyBorder="1" applyAlignment="1">
      <alignment horizontal="center"/>
    </xf>
    <xf numFmtId="0" fontId="21" fillId="0" borderId="28" xfId="0" applyFont="1" applyBorder="1" applyAlignment="1">
      <alignment horizontal="center"/>
    </xf>
    <xf numFmtId="0" fontId="17" fillId="0" borderId="27" xfId="0" applyFont="1" applyBorder="1" applyProtection="1">
      <protection locked="0"/>
    </xf>
    <xf numFmtId="0" fontId="23" fillId="0" borderId="0" xfId="0" applyFont="1" applyAlignment="1">
      <alignment horizontal="centerContinuous"/>
    </xf>
    <xf numFmtId="0" fontId="23" fillId="0" borderId="26" xfId="0" applyFont="1" applyBorder="1"/>
    <xf numFmtId="165" fontId="23" fillId="0" borderId="15" xfId="0" applyNumberFormat="1" applyFont="1" applyBorder="1" applyAlignment="1" applyProtection="1">
      <alignment horizontal="center"/>
    </xf>
    <xf numFmtId="0" fontId="23" fillId="0" borderId="29" xfId="0" applyFont="1" applyBorder="1"/>
    <xf numFmtId="0" fontId="23" fillId="0" borderId="11" xfId="0" applyFont="1" applyBorder="1"/>
    <xf numFmtId="0" fontId="23" fillId="0" borderId="30" xfId="0" applyFont="1" applyBorder="1"/>
    <xf numFmtId="0" fontId="21" fillId="0" borderId="11" xfId="0" applyFont="1" applyBorder="1"/>
    <xf numFmtId="0" fontId="23" fillId="0" borderId="31" xfId="0" applyFont="1" applyBorder="1"/>
    <xf numFmtId="0" fontId="0" fillId="0" borderId="0" xfId="0" applyAlignment="1">
      <alignment horizontal="right"/>
    </xf>
    <xf numFmtId="0" fontId="33" fillId="0" borderId="6" xfId="0" applyFont="1" applyBorder="1"/>
    <xf numFmtId="0" fontId="17" fillId="0" borderId="0" xfId="0" applyFont="1" applyProtection="1">
      <protection locked="0"/>
    </xf>
    <xf numFmtId="0" fontId="17" fillId="0" borderId="0" xfId="0" applyFont="1" applyAlignment="1" applyProtection="1">
      <alignment horizontal="left" wrapText="1"/>
      <protection locked="0"/>
    </xf>
    <xf numFmtId="0" fontId="0" fillId="0" borderId="15" xfId="0" applyBorder="1"/>
    <xf numFmtId="0" fontId="17" fillId="0" borderId="11" xfId="0" applyFont="1" applyBorder="1" applyProtection="1">
      <protection locked="0"/>
    </xf>
    <xf numFmtId="0" fontId="34" fillId="0" borderId="0" xfId="0" applyFont="1"/>
    <xf numFmtId="0" fontId="32" fillId="0" borderId="0" xfId="0" applyFont="1" applyAlignment="1">
      <alignment horizontal="centerContinuous"/>
    </xf>
    <xf numFmtId="0" fontId="22" fillId="0" borderId="6" xfId="0" applyFont="1" applyBorder="1" applyAlignment="1">
      <alignment horizontal="centerContinuous"/>
    </xf>
    <xf numFmtId="0" fontId="22" fillId="0" borderId="0" xfId="0" applyFont="1" applyAlignment="1">
      <alignment horizontal="centerContinuous"/>
    </xf>
    <xf numFmtId="0" fontId="24" fillId="0" borderId="0" xfId="0" applyFont="1" applyAlignment="1">
      <alignment horizontal="centerContinuous" wrapText="1"/>
    </xf>
    <xf numFmtId="0" fontId="23" fillId="0" borderId="21" xfId="0" applyFont="1" applyBorder="1" applyAlignment="1">
      <alignment vertical="top"/>
    </xf>
    <xf numFmtId="0" fontId="23" fillId="0" borderId="23" xfId="0" applyFont="1" applyBorder="1" applyAlignment="1">
      <alignment vertical="top"/>
    </xf>
    <xf numFmtId="0" fontId="23" fillId="0" borderId="23" xfId="0" applyFont="1" applyBorder="1" applyAlignment="1">
      <alignment horizontal="left" wrapText="1"/>
    </xf>
    <xf numFmtId="0" fontId="0" fillId="0" borderId="23" xfId="0" applyBorder="1"/>
    <xf numFmtId="0" fontId="0" fillId="0" borderId="32" xfId="0" applyBorder="1"/>
    <xf numFmtId="0" fontId="23" fillId="0" borderId="33" xfId="0" applyFont="1" applyBorder="1"/>
    <xf numFmtId="0" fontId="17" fillId="0" borderId="28" xfId="0" applyFont="1" applyBorder="1" applyProtection="1">
      <protection locked="0"/>
    </xf>
    <xf numFmtId="0" fontId="0" fillId="0" borderId="28" xfId="0" applyBorder="1"/>
    <xf numFmtId="0" fontId="23" fillId="0" borderId="34" xfId="0" applyFont="1" applyBorder="1"/>
    <xf numFmtId="0" fontId="17" fillId="0" borderId="22" xfId="0" applyFont="1" applyBorder="1" applyProtection="1">
      <protection locked="0"/>
    </xf>
    <xf numFmtId="0" fontId="0" fillId="0" borderId="22" xfId="0" applyBorder="1"/>
    <xf numFmtId="0" fontId="17" fillId="0" borderId="28" xfId="0" applyFont="1" applyBorder="1" applyAlignment="1" applyProtection="1">
      <alignment horizontal="right"/>
      <protection locked="0"/>
    </xf>
    <xf numFmtId="0" fontId="25" fillId="0" borderId="28" xfId="0" applyFont="1" applyBorder="1"/>
    <xf numFmtId="0" fontId="23" fillId="0" borderId="28" xfId="0" applyFont="1" applyBorder="1" applyAlignment="1">
      <alignment horizontal="right"/>
    </xf>
    <xf numFmtId="5" fontId="5" fillId="0" borderId="0" xfId="0" applyNumberFormat="1" applyFont="1" applyProtection="1">
      <protection locked="0"/>
    </xf>
    <xf numFmtId="5" fontId="0" fillId="0" borderId="0" xfId="0" applyNumberFormat="1" applyProtection="1"/>
    <xf numFmtId="5" fontId="17" fillId="0" borderId="28" xfId="0" applyNumberFormat="1" applyFont="1" applyBorder="1" applyAlignment="1" applyProtection="1">
      <alignment horizontal="right"/>
      <protection locked="0"/>
    </xf>
    <xf numFmtId="5" fontId="0" fillId="0" borderId="28" xfId="0" applyNumberFormat="1" applyBorder="1" applyProtection="1"/>
    <xf numFmtId="5" fontId="0" fillId="0" borderId="7" xfId="0" applyNumberFormat="1" applyBorder="1" applyProtection="1"/>
    <xf numFmtId="0" fontId="24" fillId="0" borderId="0" xfId="0" applyFont="1"/>
    <xf numFmtId="5" fontId="17" fillId="0" borderId="35" xfId="0" applyNumberFormat="1" applyFont="1" applyBorder="1" applyAlignment="1" applyProtection="1">
      <alignment horizontal="right"/>
      <protection locked="0"/>
    </xf>
    <xf numFmtId="5" fontId="0" fillId="0" borderId="36" xfId="0" applyNumberFormat="1" applyBorder="1" applyAlignment="1" applyProtection="1">
      <alignment horizontal="right"/>
    </xf>
    <xf numFmtId="0" fontId="0" fillId="0" borderId="33" xfId="0" applyBorder="1"/>
    <xf numFmtId="0" fontId="0" fillId="0" borderId="37" xfId="0" applyBorder="1"/>
    <xf numFmtId="0" fontId="0" fillId="0" borderId="29" xfId="0" applyBorder="1"/>
    <xf numFmtId="5" fontId="17" fillId="0" borderId="38" xfId="0" applyNumberFormat="1" applyFont="1" applyBorder="1" applyAlignment="1" applyProtection="1">
      <alignment horizontal="right"/>
      <protection locked="0"/>
    </xf>
    <xf numFmtId="5" fontId="17" fillId="0" borderId="38" xfId="0" applyNumberFormat="1" applyFont="1" applyBorder="1" applyProtection="1">
      <protection locked="0"/>
    </xf>
    <xf numFmtId="5" fontId="0" fillId="0" borderId="39" xfId="0" applyNumberFormat="1" applyBorder="1" applyProtection="1"/>
    <xf numFmtId="0" fontId="25" fillId="0" borderId="0" xfId="0" applyFont="1"/>
    <xf numFmtId="0" fontId="23" fillId="0" borderId="0" xfId="0" applyFont="1" applyAlignment="1">
      <alignment horizontal="left" wrapText="1"/>
    </xf>
    <xf numFmtId="0" fontId="23" fillId="0" borderId="33" xfId="0" applyFont="1" applyBorder="1" applyAlignment="1">
      <alignment horizontal="center"/>
    </xf>
    <xf numFmtId="0" fontId="23" fillId="0" borderId="28" xfId="0" applyFont="1" applyBorder="1" applyAlignment="1">
      <alignment horizontal="left" wrapText="1"/>
    </xf>
    <xf numFmtId="0" fontId="17" fillId="0" borderId="28" xfId="0" applyFont="1" applyBorder="1" applyAlignment="1" applyProtection="1">
      <alignment horizontal="left" wrapText="1"/>
      <protection locked="0"/>
    </xf>
    <xf numFmtId="0" fontId="17" fillId="0" borderId="40" xfId="0" applyFont="1" applyBorder="1" applyAlignment="1" applyProtection="1">
      <alignment horizontal="left" wrapText="1"/>
      <protection locked="0"/>
    </xf>
    <xf numFmtId="0" fontId="0" fillId="0" borderId="40" xfId="0" applyBorder="1"/>
    <xf numFmtId="0" fontId="17" fillId="0" borderId="40" xfId="0" applyFont="1" applyBorder="1" applyProtection="1">
      <protection locked="0"/>
    </xf>
    <xf numFmtId="0" fontId="23" fillId="0" borderId="34" xfId="0" applyFont="1" applyBorder="1" applyAlignment="1">
      <alignment horizontal="center"/>
    </xf>
    <xf numFmtId="5" fontId="17" fillId="0" borderId="41" xfId="0" applyNumberFormat="1" applyFont="1" applyBorder="1" applyProtection="1">
      <protection locked="0"/>
    </xf>
    <xf numFmtId="5" fontId="0" fillId="0" borderId="40" xfId="0" applyNumberFormat="1" applyBorder="1" applyProtection="1"/>
    <xf numFmtId="5" fontId="17" fillId="0" borderId="20" xfId="0" applyNumberFormat="1" applyFont="1" applyBorder="1" applyProtection="1">
      <protection locked="0"/>
    </xf>
    <xf numFmtId="0" fontId="17" fillId="0" borderId="18" xfId="0" applyFont="1" applyBorder="1" applyProtection="1">
      <protection locked="0"/>
    </xf>
    <xf numFmtId="0" fontId="0" fillId="0" borderId="18" xfId="0" applyBorder="1"/>
    <xf numFmtId="0" fontId="0" fillId="0" borderId="42" xfId="0" applyBorder="1"/>
    <xf numFmtId="0" fontId="17" fillId="0" borderId="0" xfId="0" applyFont="1" applyAlignment="1" applyProtection="1">
      <alignment horizontal="centerContinuous"/>
      <protection locked="0"/>
    </xf>
    <xf numFmtId="0" fontId="17" fillId="0" borderId="22" xfId="0" applyFont="1" applyBorder="1" applyAlignment="1" applyProtection="1">
      <alignment horizontal="left" wrapText="1"/>
      <protection locked="0"/>
    </xf>
    <xf numFmtId="37" fontId="5" fillId="0" borderId="0" xfId="0" applyNumberFormat="1" applyFont="1" applyProtection="1">
      <protection locked="0"/>
    </xf>
    <xf numFmtId="37" fontId="0" fillId="0" borderId="0" xfId="0" applyNumberFormat="1" applyProtection="1"/>
    <xf numFmtId="37" fontId="17" fillId="0" borderId="28" xfId="0" applyNumberFormat="1" applyFont="1" applyBorder="1" applyAlignment="1" applyProtection="1">
      <alignment horizontal="right"/>
      <protection locked="0"/>
    </xf>
    <xf numFmtId="37" fontId="0" fillId="0" borderId="28" xfId="0" applyNumberFormat="1" applyBorder="1" applyProtection="1"/>
    <xf numFmtId="37" fontId="0" fillId="0" borderId="7" xfId="0" applyNumberFormat="1" applyBorder="1" applyProtection="1"/>
    <xf numFmtId="5" fontId="17" fillId="0" borderId="40" xfId="0" applyNumberFormat="1" applyFont="1" applyBorder="1" applyAlignment="1" applyProtection="1">
      <alignment horizontal="right"/>
      <protection locked="0"/>
    </xf>
    <xf numFmtId="0" fontId="28" fillId="0" borderId="0" xfId="0" applyFont="1" applyAlignment="1">
      <alignment horizontal="centerContinuous"/>
    </xf>
    <xf numFmtId="0" fontId="35" fillId="0" borderId="3" xfId="0" applyFont="1" applyBorder="1" applyAlignment="1">
      <alignment horizontal="centerContinuous"/>
    </xf>
    <xf numFmtId="0" fontId="35" fillId="0" borderId="4" xfId="0" applyFont="1" applyBorder="1" applyAlignment="1">
      <alignment horizontal="centerContinuous"/>
    </xf>
    <xf numFmtId="0" fontId="28" fillId="0" borderId="4" xfId="0" applyFont="1" applyBorder="1" applyAlignment="1">
      <alignment horizontal="centerContinuous"/>
    </xf>
    <xf numFmtId="0" fontId="28" fillId="0" borderId="5" xfId="0" applyFont="1" applyBorder="1" applyAlignment="1">
      <alignment horizontal="centerContinuous"/>
    </xf>
    <xf numFmtId="0" fontId="35" fillId="0" borderId="6" xfId="0" applyFont="1" applyBorder="1" applyAlignment="1">
      <alignment horizontal="centerContinuous"/>
    </xf>
    <xf numFmtId="0" fontId="28" fillId="0" borderId="7" xfId="0" applyFont="1" applyBorder="1" applyAlignment="1">
      <alignment horizontal="centerContinuous"/>
    </xf>
    <xf numFmtId="0" fontId="28" fillId="0" borderId="6" xfId="0" applyFont="1" applyBorder="1"/>
    <xf numFmtId="0" fontId="28" fillId="0" borderId="7" xfId="0" applyFont="1" applyBorder="1"/>
    <xf numFmtId="0" fontId="28" fillId="0" borderId="21" xfId="0" applyFont="1" applyBorder="1"/>
    <xf numFmtId="0" fontId="28" fillId="0" borderId="23" xfId="0" applyFont="1" applyBorder="1"/>
    <xf numFmtId="0" fontId="28" fillId="0" borderId="32" xfId="0" applyFont="1" applyBorder="1"/>
    <xf numFmtId="0" fontId="28" fillId="0" borderId="33" xfId="0" applyFont="1" applyBorder="1" applyAlignment="1">
      <alignment horizontal="center"/>
    </xf>
    <xf numFmtId="0" fontId="28" fillId="0" borderId="24" xfId="0" applyFont="1" applyBorder="1" applyAlignment="1">
      <alignment horizontal="centerContinuous"/>
    </xf>
    <xf numFmtId="0" fontId="28" fillId="0" borderId="32" xfId="0" applyFont="1" applyBorder="1" applyAlignment="1">
      <alignment horizontal="centerContinuous"/>
    </xf>
    <xf numFmtId="0" fontId="28" fillId="0" borderId="34" xfId="0" applyFont="1" applyBorder="1" applyAlignment="1">
      <alignment horizontal="center"/>
    </xf>
    <xf numFmtId="5" fontId="23" fillId="0" borderId="40" xfId="0" applyNumberFormat="1" applyFont="1" applyBorder="1" applyProtection="1"/>
    <xf numFmtId="37" fontId="23" fillId="0" borderId="40" xfId="0" applyNumberFormat="1" applyFont="1" applyBorder="1" applyProtection="1"/>
    <xf numFmtId="37" fontId="23" fillId="0" borderId="7" xfId="0" applyNumberFormat="1" applyFont="1" applyBorder="1" applyProtection="1"/>
    <xf numFmtId="37" fontId="23" fillId="0" borderId="43" xfId="0" applyNumberFormat="1" applyFont="1" applyBorder="1" applyProtection="1"/>
    <xf numFmtId="37" fontId="23" fillId="0" borderId="32" xfId="0" applyNumberFormat="1" applyFont="1" applyBorder="1" applyProtection="1"/>
    <xf numFmtId="5" fontId="23" fillId="0" borderId="43" xfId="0" applyNumberFormat="1" applyFont="1" applyBorder="1" applyProtection="1"/>
    <xf numFmtId="5" fontId="23" fillId="0" borderId="25" xfId="0" applyNumberFormat="1" applyFont="1" applyBorder="1" applyProtection="1"/>
    <xf numFmtId="0" fontId="35" fillId="0" borderId="0" xfId="0" applyFont="1" applyAlignment="1">
      <alignment horizontal="centerContinuous"/>
    </xf>
    <xf numFmtId="5" fontId="28" fillId="0" borderId="0" xfId="0" applyNumberFormat="1" applyFont="1" applyProtection="1"/>
    <xf numFmtId="0" fontId="28" fillId="0" borderId="15" xfId="0" applyFont="1" applyBorder="1"/>
    <xf numFmtId="0" fontId="28" fillId="0" borderId="11" xfId="0" applyFont="1" applyBorder="1"/>
    <xf numFmtId="5" fontId="28" fillId="0" borderId="11" xfId="0" applyNumberFormat="1" applyFont="1" applyBorder="1" applyProtection="1"/>
    <xf numFmtId="5" fontId="28" fillId="0" borderId="12" xfId="0" applyNumberFormat="1" applyFont="1" applyBorder="1" applyProtection="1"/>
    <xf numFmtId="0" fontId="0" fillId="0" borderId="21" xfId="0" applyBorder="1"/>
    <xf numFmtId="0" fontId="35" fillId="0" borderId="6" xfId="0" applyFont="1" applyBorder="1"/>
    <xf numFmtId="0" fontId="0" fillId="0" borderId="26" xfId="0" applyBorder="1"/>
    <xf numFmtId="0" fontId="0" fillId="0" borderId="27" xfId="0" applyBorder="1"/>
    <xf numFmtId="0" fontId="0" fillId="0" borderId="24" xfId="0" applyBorder="1"/>
    <xf numFmtId="0" fontId="0" fillId="0" borderId="43" xfId="0" applyBorder="1"/>
    <xf numFmtId="0" fontId="0" fillId="0" borderId="25" xfId="0" applyBorder="1"/>
    <xf numFmtId="5" fontId="0" fillId="0" borderId="43" xfId="0" applyNumberFormat="1" applyBorder="1" applyProtection="1"/>
    <xf numFmtId="5" fontId="0" fillId="0" borderId="24" xfId="0" applyNumberFormat="1" applyBorder="1" applyProtection="1"/>
    <xf numFmtId="5" fontId="0" fillId="0" borderId="25" xfId="0" applyNumberFormat="1" applyBorder="1" applyProtection="1"/>
    <xf numFmtId="0" fontId="26" fillId="0" borderId="26" xfId="0" applyFont="1" applyBorder="1"/>
    <xf numFmtId="37" fontId="0" fillId="0" borderId="40" xfId="0" applyNumberFormat="1" applyBorder="1" applyProtection="1"/>
    <xf numFmtId="37" fontId="0" fillId="0" borderId="26" xfId="0" applyNumberFormat="1" applyBorder="1" applyProtection="1"/>
    <xf numFmtId="37" fontId="0" fillId="0" borderId="27" xfId="0" applyNumberFormat="1" applyBorder="1" applyProtection="1"/>
    <xf numFmtId="37" fontId="0" fillId="0" borderId="43" xfId="0" applyNumberFormat="1" applyBorder="1" applyProtection="1"/>
    <xf numFmtId="37" fontId="0" fillId="0" borderId="24" xfId="0" applyNumberFormat="1" applyBorder="1" applyProtection="1"/>
    <xf numFmtId="37" fontId="0" fillId="0" borderId="25" xfId="0" applyNumberFormat="1" applyBorder="1" applyProtection="1"/>
    <xf numFmtId="5" fontId="0" fillId="0" borderId="44" xfId="0" applyNumberFormat="1" applyBorder="1" applyProtection="1"/>
    <xf numFmtId="5" fontId="0" fillId="0" borderId="45" xfId="0" applyNumberFormat="1" applyBorder="1" applyProtection="1"/>
    <xf numFmtId="5" fontId="0" fillId="0" borderId="46" xfId="0" applyNumberFormat="1" applyBorder="1" applyProtection="1"/>
    <xf numFmtId="10" fontId="0" fillId="0" borderId="44" xfId="0" applyNumberFormat="1" applyBorder="1" applyProtection="1"/>
    <xf numFmtId="10" fontId="0" fillId="0" borderId="45" xfId="0" applyNumberFormat="1" applyBorder="1" applyProtection="1"/>
    <xf numFmtId="0" fontId="35" fillId="0" borderId="21" xfId="0" applyFont="1" applyBorder="1" applyAlignment="1">
      <alignment horizontal="centerContinuous"/>
    </xf>
    <xf numFmtId="0" fontId="35" fillId="0" borderId="23" xfId="0" applyFont="1" applyBorder="1" applyAlignment="1">
      <alignment horizontal="centerContinuous"/>
    </xf>
    <xf numFmtId="0" fontId="0" fillId="0" borderId="32" xfId="0" applyBorder="1" applyAlignment="1">
      <alignment horizontal="centerContinuous"/>
    </xf>
    <xf numFmtId="0" fontId="0" fillId="0" borderId="40" xfId="0" applyBorder="1" applyAlignment="1">
      <alignment horizontal="center"/>
    </xf>
    <xf numFmtId="0" fontId="0" fillId="0" borderId="26" xfId="0" applyBorder="1" applyAlignment="1">
      <alignment horizontal="center"/>
    </xf>
    <xf numFmtId="0" fontId="0" fillId="7" borderId="40" xfId="0" applyFill="1" applyBorder="1" applyAlignment="1">
      <alignment horizontal="center"/>
    </xf>
    <xf numFmtId="0" fontId="0" fillId="0" borderId="27" xfId="0" applyBorder="1" applyAlignment="1">
      <alignment horizontal="center"/>
    </xf>
    <xf numFmtId="0" fontId="0" fillId="0" borderId="4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5" fontId="0" fillId="7" borderId="40" xfId="0" applyNumberFormat="1" applyFill="1" applyBorder="1" applyProtection="1"/>
    <xf numFmtId="0" fontId="0" fillId="7" borderId="40" xfId="0" applyFill="1" applyBorder="1"/>
    <xf numFmtId="37" fontId="0" fillId="7" borderId="40" xfId="0" applyNumberFormat="1" applyFill="1" applyBorder="1" applyProtection="1"/>
    <xf numFmtId="37" fontId="0" fillId="0" borderId="32" xfId="0" applyNumberFormat="1" applyBorder="1" applyProtection="1"/>
    <xf numFmtId="5" fontId="0" fillId="7" borderId="43" xfId="0" applyNumberFormat="1" applyFill="1" applyBorder="1" applyProtection="1"/>
    <xf numFmtId="0" fontId="0" fillId="0" borderId="6" xfId="0" applyBorder="1" applyAlignment="1">
      <alignment horizontal="center"/>
    </xf>
    <xf numFmtId="0" fontId="0" fillId="0" borderId="21" xfId="0" applyBorder="1" applyAlignment="1">
      <alignment horizontal="center"/>
    </xf>
    <xf numFmtId="10" fontId="0" fillId="0" borderId="27" xfId="0" applyNumberFormat="1" applyBorder="1" applyProtection="1"/>
    <xf numFmtId="0" fontId="0" fillId="0" borderId="47" xfId="0" applyBorder="1"/>
    <xf numFmtId="0" fontId="15" fillId="0" borderId="11" xfId="0" applyFont="1" applyBorder="1"/>
    <xf numFmtId="0" fontId="36" fillId="3" borderId="3" xfId="0" applyFont="1" applyFill="1" applyBorder="1" applyAlignment="1">
      <alignment horizontal="centerContinuous"/>
    </xf>
    <xf numFmtId="0" fontId="37" fillId="0" borderId="4" xfId="0" applyFont="1" applyBorder="1" applyAlignment="1">
      <alignment horizontal="centerContinuous"/>
    </xf>
    <xf numFmtId="0" fontId="36" fillId="3" borderId="5" xfId="0" applyFont="1" applyFill="1" applyBorder="1" applyAlignment="1">
      <alignment horizontal="centerContinuous"/>
    </xf>
    <xf numFmtId="0" fontId="38" fillId="3" borderId="6" xfId="0" applyFont="1" applyFill="1" applyBorder="1" applyAlignment="1">
      <alignment horizontal="centerContinuous"/>
    </xf>
    <xf numFmtId="0" fontId="36" fillId="3" borderId="7" xfId="0" applyFont="1" applyFill="1" applyBorder="1" applyAlignment="1">
      <alignment horizontal="centerContinuous"/>
    </xf>
    <xf numFmtId="0" fontId="36" fillId="3" borderId="6" xfId="0" applyFont="1" applyFill="1" applyBorder="1" applyAlignment="1">
      <alignment horizontal="centerContinuous"/>
    </xf>
    <xf numFmtId="0" fontId="36" fillId="0" borderId="6" xfId="0" applyFont="1" applyBorder="1" applyAlignment="1">
      <alignment horizontal="centerContinuous"/>
    </xf>
    <xf numFmtId="0" fontId="39" fillId="0" borderId="0" xfId="0" applyFont="1" applyAlignment="1">
      <alignment horizontal="centerContinuous"/>
    </xf>
    <xf numFmtId="0" fontId="39" fillId="3" borderId="7" xfId="0" applyFont="1" applyFill="1" applyBorder="1" applyAlignment="1">
      <alignment horizontal="centerContinuous"/>
    </xf>
    <xf numFmtId="0" fontId="39" fillId="0" borderId="0" xfId="0" applyFont="1"/>
    <xf numFmtId="0" fontId="39" fillId="0" borderId="7" xfId="0" applyFont="1" applyBorder="1"/>
    <xf numFmtId="0" fontId="36" fillId="0" borderId="6" xfId="0" applyFont="1" applyBorder="1" applyAlignment="1">
      <alignment horizontal="center"/>
    </xf>
    <xf numFmtId="0" fontId="39" fillId="0" borderId="0" xfId="0" applyFont="1" applyAlignment="1">
      <alignment horizontal="center"/>
    </xf>
    <xf numFmtId="0" fontId="39" fillId="3" borderId="7" xfId="0" applyFont="1" applyFill="1" applyBorder="1" applyAlignment="1">
      <alignment horizontal="center"/>
    </xf>
    <xf numFmtId="0" fontId="36" fillId="0" borderId="6" xfId="0" applyFont="1" applyBorder="1"/>
    <xf numFmtId="0" fontId="39" fillId="3" borderId="0" xfId="0" applyFont="1" applyFill="1"/>
    <xf numFmtId="0" fontId="39" fillId="0" borderId="23" xfId="0" applyFont="1" applyBorder="1"/>
    <xf numFmtId="0" fontId="39" fillId="3" borderId="7" xfId="0" applyFont="1" applyFill="1" applyBorder="1"/>
    <xf numFmtId="0" fontId="36" fillId="3" borderId="16" xfId="0" applyFont="1" applyFill="1" applyBorder="1"/>
    <xf numFmtId="0" fontId="39" fillId="3" borderId="42" xfId="0" applyFont="1" applyFill="1" applyBorder="1"/>
    <xf numFmtId="0" fontId="40" fillId="0" borderId="0" xfId="0" applyFont="1"/>
    <xf numFmtId="0" fontId="40" fillId="0" borderId="0" xfId="0" applyFont="1" applyAlignment="1">
      <alignment horizontal="right"/>
    </xf>
    <xf numFmtId="0" fontId="40" fillId="0" borderId="7" xfId="0" applyFont="1" applyBorder="1" applyAlignment="1">
      <alignment horizontal="right"/>
    </xf>
    <xf numFmtId="37" fontId="15" fillId="0" borderId="0" xfId="0" applyNumberFormat="1" applyFont="1" applyProtection="1"/>
    <xf numFmtId="5" fontId="15" fillId="0" borderId="0" xfId="0" applyNumberFormat="1" applyFont="1" applyAlignment="1" applyProtection="1">
      <alignment horizontal="right"/>
    </xf>
    <xf numFmtId="0" fontId="15" fillId="0" borderId="0" xfId="0" applyFont="1"/>
    <xf numFmtId="0" fontId="15" fillId="0" borderId="0" xfId="0" applyFont="1" applyAlignment="1">
      <alignment horizontal="right"/>
    </xf>
    <xf numFmtId="37" fontId="15" fillId="0" borderId="0" xfId="0" applyNumberFormat="1" applyFont="1" applyAlignment="1" applyProtection="1">
      <alignment horizontal="right"/>
    </xf>
    <xf numFmtId="0" fontId="15" fillId="3" borderId="0" xfId="0" applyFont="1" applyFill="1" applyAlignment="1">
      <alignment horizontal="right"/>
    </xf>
    <xf numFmtId="0" fontId="15" fillId="3" borderId="7" xfId="0" applyFont="1" applyFill="1" applyBorder="1" applyAlignment="1">
      <alignment horizontal="right"/>
    </xf>
    <xf numFmtId="0" fontId="36" fillId="0" borderId="15" xfId="0" applyFont="1" applyBorder="1"/>
    <xf numFmtId="0" fontId="15" fillId="0" borderId="11" xfId="0" applyFont="1" applyBorder="1" applyAlignment="1">
      <alignment horizontal="right"/>
    </xf>
    <xf numFmtId="0" fontId="15" fillId="3" borderId="12" xfId="0" applyFont="1" applyFill="1" applyBorder="1" applyAlignment="1">
      <alignment horizontal="right"/>
    </xf>
    <xf numFmtId="0" fontId="36" fillId="0" borderId="0" xfId="0" applyFont="1" applyAlignment="1">
      <alignment horizontal="left"/>
    </xf>
    <xf numFmtId="0" fontId="39" fillId="0" borderId="0" xfId="0" applyFont="1" applyAlignment="1">
      <alignment horizontal="right"/>
    </xf>
    <xf numFmtId="0" fontId="23" fillId="0" borderId="0" xfId="0" applyFont="1" applyAlignment="1" applyProtection="1">
      <alignment horizontal="centerContinuous"/>
    </xf>
    <xf numFmtId="0" fontId="39" fillId="3" borderId="0" xfId="0" applyFont="1" applyFill="1" applyAlignment="1" applyProtection="1">
      <alignment horizontal="centerContinuous"/>
    </xf>
    <xf numFmtId="0" fontId="36" fillId="3" borderId="6" xfId="0" applyFont="1" applyFill="1" applyBorder="1"/>
    <xf numFmtId="0" fontId="15" fillId="3" borderId="7" xfId="0" applyFont="1" applyFill="1" applyBorder="1"/>
    <xf numFmtId="0" fontId="15" fillId="3" borderId="12" xfId="0" applyFont="1" applyFill="1" applyBorder="1"/>
    <xf numFmtId="0" fontId="39" fillId="3" borderId="0" xfId="0" applyFont="1" applyFill="1" applyAlignment="1">
      <alignment horizontal="centerContinuous"/>
    </xf>
    <xf numFmtId="0" fontId="27" fillId="0" borderId="0" xfId="0" applyFont="1"/>
    <xf numFmtId="0" fontId="23" fillId="0" borderId="32" xfId="0" applyFont="1" applyBorder="1"/>
    <xf numFmtId="0" fontId="23" fillId="0" borderId="40" xfId="0" applyFont="1" applyBorder="1"/>
    <xf numFmtId="0" fontId="23" fillId="0" borderId="6" xfId="0" applyFont="1" applyBorder="1" applyAlignment="1">
      <alignment horizontal="centerContinuous"/>
    </xf>
    <xf numFmtId="0" fontId="23" fillId="0" borderId="16" xfId="0" applyFont="1" applyBorder="1" applyAlignment="1">
      <alignment horizontal="centerContinuous"/>
    </xf>
    <xf numFmtId="0" fontId="17" fillId="0" borderId="19" xfId="0" applyFont="1" applyBorder="1" applyProtection="1">
      <protection locked="0"/>
    </xf>
    <xf numFmtId="0" fontId="17" fillId="0" borderId="41" xfId="0" applyFont="1" applyBorder="1" applyProtection="1">
      <protection locked="0"/>
    </xf>
    <xf numFmtId="0" fontId="17" fillId="0" borderId="26" xfId="0" applyFont="1" applyBorder="1" applyProtection="1">
      <protection locked="0"/>
    </xf>
    <xf numFmtId="37" fontId="17" fillId="0" borderId="40" xfId="0" applyNumberFormat="1" applyFont="1" applyBorder="1" applyProtection="1">
      <protection locked="0"/>
    </xf>
    <xf numFmtId="37" fontId="17" fillId="0" borderId="27" xfId="0" applyNumberFormat="1" applyFont="1" applyBorder="1" applyProtection="1">
      <protection locked="0"/>
    </xf>
    <xf numFmtId="0" fontId="23" fillId="7" borderId="47" xfId="0" applyFont="1" applyFill="1" applyBorder="1"/>
    <xf numFmtId="5" fontId="23" fillId="0" borderId="47" xfId="0" applyNumberFormat="1" applyFont="1" applyBorder="1" applyProtection="1"/>
    <xf numFmtId="5" fontId="23" fillId="0" borderId="48" xfId="0" applyNumberFormat="1" applyFont="1" applyBorder="1" applyProtection="1"/>
    <xf numFmtId="0" fontId="23" fillId="0" borderId="15" xfId="0" applyFont="1" applyBorder="1" applyAlignment="1">
      <alignment horizontal="centerContinuous"/>
    </xf>
    <xf numFmtId="0" fontId="23" fillId="0" borderId="49" xfId="0" applyFont="1" applyBorder="1"/>
    <xf numFmtId="0" fontId="23" fillId="7" borderId="50" xfId="0" applyFont="1" applyFill="1" applyBorder="1"/>
    <xf numFmtId="5" fontId="23" fillId="0" borderId="50" xfId="0" applyNumberFormat="1" applyFont="1" applyBorder="1" applyProtection="1"/>
    <xf numFmtId="5" fontId="23" fillId="0" borderId="51" xfId="0" applyNumberFormat="1" applyFont="1" applyBorder="1" applyProtection="1"/>
    <xf numFmtId="0" fontId="24" fillId="0" borderId="3" xfId="0" applyFont="1" applyBorder="1" applyAlignment="1">
      <alignment horizontal="centerContinuous"/>
    </xf>
    <xf numFmtId="0" fontId="23" fillId="0" borderId="4" xfId="0" applyFont="1" applyBorder="1" applyAlignment="1">
      <alignment horizontal="centerContinuous"/>
    </xf>
    <xf numFmtId="0" fontId="24" fillId="0" borderId="4" xfId="0" applyFont="1" applyBorder="1" applyAlignment="1">
      <alignment horizontal="centerContinuous"/>
    </xf>
    <xf numFmtId="0" fontId="23" fillId="0" borderId="5" xfId="0" applyFont="1" applyBorder="1" applyAlignment="1">
      <alignment horizontal="centerContinuous"/>
    </xf>
    <xf numFmtId="0" fontId="23" fillId="0" borderId="7" xfId="0" applyFont="1" applyBorder="1" applyAlignment="1">
      <alignment horizontal="centerContinuous"/>
    </xf>
    <xf numFmtId="0" fontId="23" fillId="0" borderId="21" xfId="0" applyFont="1" applyBorder="1" applyAlignment="1">
      <alignment horizontal="center"/>
    </xf>
    <xf numFmtId="5" fontId="23" fillId="0" borderId="27" xfId="0" applyNumberFormat="1" applyFont="1" applyBorder="1" applyProtection="1"/>
    <xf numFmtId="37" fontId="23" fillId="0" borderId="27" xfId="0" applyNumberFormat="1" applyFont="1" applyBorder="1" applyProtection="1"/>
    <xf numFmtId="37" fontId="23" fillId="0" borderId="25" xfId="0" applyNumberFormat="1" applyFont="1" applyBorder="1" applyProtection="1"/>
    <xf numFmtId="5" fontId="23" fillId="0" borderId="20" xfId="0" applyNumberFormat="1" applyFont="1" applyBorder="1" applyProtection="1"/>
    <xf numFmtId="37" fontId="23" fillId="0" borderId="6" xfId="0" applyNumberFormat="1" applyFont="1" applyBorder="1" applyAlignment="1" applyProtection="1">
      <alignment horizontal="center"/>
    </xf>
    <xf numFmtId="37" fontId="23" fillId="0" borderId="15" xfId="0" applyNumberFormat="1" applyFont="1" applyBorder="1" applyAlignment="1" applyProtection="1">
      <alignment horizontal="center"/>
    </xf>
    <xf numFmtId="0" fontId="15" fillId="0" borderId="0" xfId="0" applyFont="1" applyAlignment="1">
      <alignment horizontal="centerContinuous"/>
    </xf>
    <xf numFmtId="0" fontId="41" fillId="0" borderId="0" xfId="0" applyFont="1"/>
    <xf numFmtId="5" fontId="23" fillId="0" borderId="31" xfId="0" applyNumberFormat="1" applyFont="1" applyBorder="1" applyProtection="1"/>
    <xf numFmtId="0" fontId="23" fillId="0" borderId="52" xfId="0" applyFont="1" applyBorder="1"/>
    <xf numFmtId="0" fontId="23" fillId="0" borderId="41" xfId="0" applyFont="1" applyBorder="1"/>
    <xf numFmtId="0" fontId="23" fillId="0" borderId="26" xfId="0" applyFont="1" applyBorder="1" applyAlignment="1">
      <alignment horizontal="centerContinuous"/>
    </xf>
    <xf numFmtId="0" fontId="23" fillId="0" borderId="24" xfId="0" applyFont="1" applyBorder="1" applyAlignment="1">
      <alignment horizontal="centerContinuous"/>
    </xf>
    <xf numFmtId="0" fontId="23" fillId="0" borderId="23" xfId="0" applyFont="1" applyBorder="1" applyAlignment="1">
      <alignment horizontal="centerContinuous"/>
    </xf>
    <xf numFmtId="0" fontId="23" fillId="0" borderId="43" xfId="0" applyFont="1" applyBorder="1"/>
    <xf numFmtId="5" fontId="17" fillId="0" borderId="44" xfId="0" applyNumberFormat="1" applyFont="1" applyBorder="1" applyProtection="1">
      <protection locked="0"/>
    </xf>
    <xf numFmtId="5" fontId="17" fillId="0" borderId="53" xfId="0" applyNumberFormat="1" applyFont="1" applyBorder="1" applyProtection="1">
      <protection locked="0"/>
    </xf>
    <xf numFmtId="0" fontId="23" fillId="7" borderId="40" xfId="0" applyFont="1" applyFill="1" applyBorder="1"/>
    <xf numFmtId="0" fontId="23" fillId="7" borderId="7" xfId="0" applyFont="1" applyFill="1" applyBorder="1"/>
    <xf numFmtId="37" fontId="17" fillId="0" borderId="7" xfId="0" applyNumberFormat="1" applyFont="1" applyBorder="1" applyProtection="1">
      <protection locked="0"/>
    </xf>
    <xf numFmtId="37" fontId="23" fillId="0" borderId="41" xfId="0" applyNumberFormat="1" applyFont="1" applyBorder="1" applyProtection="1"/>
    <xf numFmtId="37" fontId="23" fillId="0" borderId="42" xfId="0" applyNumberFormat="1" applyFont="1" applyBorder="1" applyProtection="1"/>
    <xf numFmtId="5" fontId="23" fillId="0" borderId="54" xfId="0" applyNumberFormat="1" applyFont="1" applyBorder="1" applyProtection="1"/>
    <xf numFmtId="5" fontId="23" fillId="0" borderId="55" xfId="0" applyNumberFormat="1" applyFont="1" applyBorder="1" applyProtection="1"/>
    <xf numFmtId="5" fontId="23" fillId="0" borderId="0" xfId="0" applyNumberFormat="1" applyFont="1" applyProtection="1"/>
    <xf numFmtId="0" fontId="23" fillId="0" borderId="16" xfId="0" applyFont="1" applyBorder="1" applyAlignment="1">
      <alignment horizontal="center"/>
    </xf>
    <xf numFmtId="0" fontId="23" fillId="0" borderId="42" xfId="0" applyFont="1" applyBorder="1"/>
    <xf numFmtId="0" fontId="23" fillId="0" borderId="52" xfId="0" applyFont="1" applyBorder="1" applyAlignment="1">
      <alignment horizontal="center"/>
    </xf>
    <xf numFmtId="5" fontId="17" fillId="0" borderId="40" xfId="0" applyNumberFormat="1" applyFont="1" applyBorder="1" applyProtection="1">
      <protection locked="0"/>
    </xf>
    <xf numFmtId="5" fontId="23" fillId="0" borderId="7" xfId="0" applyNumberFormat="1" applyFont="1" applyBorder="1" applyProtection="1"/>
    <xf numFmtId="5" fontId="23" fillId="0" borderId="56" xfId="0" applyNumberFormat="1" applyFont="1" applyBorder="1" applyProtection="1"/>
    <xf numFmtId="0" fontId="23" fillId="0" borderId="37" xfId="0" applyFont="1" applyBorder="1" applyAlignment="1">
      <alignment horizontal="center"/>
    </xf>
    <xf numFmtId="0" fontId="23" fillId="0" borderId="12" xfId="0" applyFont="1" applyBorder="1"/>
    <xf numFmtId="0" fontId="17" fillId="0" borderId="18" xfId="0" applyFont="1" applyBorder="1" applyAlignment="1" applyProtection="1">
      <alignment horizontal="right"/>
      <protection locked="0"/>
    </xf>
    <xf numFmtId="0" fontId="42" fillId="0" borderId="3" xfId="0" applyFont="1" applyBorder="1"/>
    <xf numFmtId="0" fontId="42" fillId="0" borderId="4" xfId="0" applyFont="1" applyBorder="1"/>
    <xf numFmtId="0" fontId="42" fillId="0" borderId="5" xfId="0" applyFont="1" applyBorder="1"/>
    <xf numFmtId="0" fontId="15" fillId="0" borderId="7" xfId="0" applyFont="1" applyBorder="1"/>
    <xf numFmtId="5" fontId="23" fillId="0" borderId="26" xfId="0" applyNumberFormat="1" applyFont="1" applyBorder="1" applyProtection="1"/>
    <xf numFmtId="37" fontId="23" fillId="0" borderId="26" xfId="0" applyNumberFormat="1" applyFont="1" applyBorder="1" applyProtection="1"/>
    <xf numFmtId="5" fontId="23" fillId="0" borderId="57" xfId="0" applyNumberFormat="1" applyFont="1" applyBorder="1" applyProtection="1"/>
    <xf numFmtId="37" fontId="17" fillId="0" borderId="26" xfId="0" applyNumberFormat="1" applyFont="1" applyBorder="1" applyProtection="1"/>
    <xf numFmtId="0" fontId="23" fillId="0" borderId="15" xfId="0" applyFont="1" applyBorder="1" applyAlignment="1">
      <alignment horizontal="center"/>
    </xf>
    <xf numFmtId="5" fontId="23" fillId="0" borderId="49" xfId="0" applyNumberFormat="1" applyFont="1" applyBorder="1" applyProtection="1"/>
    <xf numFmtId="0" fontId="43" fillId="0" borderId="0" xfId="0" applyFont="1"/>
    <xf numFmtId="0" fontId="43" fillId="0" borderId="0" xfId="0" applyFont="1" applyAlignment="1">
      <alignment horizontal="centerContinuous"/>
    </xf>
    <xf numFmtId="0" fontId="44" fillId="0" borderId="6" xfId="0" applyFont="1" applyBorder="1"/>
    <xf numFmtId="0" fontId="44" fillId="0" borderId="0" xfId="0" applyFont="1" applyAlignment="1">
      <alignment horizontal="centerContinuous"/>
    </xf>
    <xf numFmtId="0" fontId="45" fillId="0" borderId="0" xfId="0" applyFont="1" applyAlignment="1">
      <alignment horizontal="centerContinuous"/>
    </xf>
    <xf numFmtId="0" fontId="44" fillId="0" borderId="7" xfId="0" applyFont="1" applyBorder="1"/>
    <xf numFmtId="0" fontId="44" fillId="0" borderId="0" xfId="0" applyFont="1"/>
    <xf numFmtId="0" fontId="15" fillId="0" borderId="6" xfId="0" applyFont="1" applyBorder="1"/>
    <xf numFmtId="0" fontId="43" fillId="0" borderId="52" xfId="0" applyFont="1" applyBorder="1" applyAlignment="1">
      <alignment horizontal="center"/>
    </xf>
    <xf numFmtId="0" fontId="43" fillId="0" borderId="18" xfId="0" applyFont="1" applyBorder="1"/>
    <xf numFmtId="0" fontId="43" fillId="0" borderId="42" xfId="0" applyFont="1" applyBorder="1"/>
    <xf numFmtId="0" fontId="43" fillId="0" borderId="34" xfId="0" applyFont="1" applyBorder="1" applyAlignment="1">
      <alignment horizontal="center"/>
    </xf>
    <xf numFmtId="0" fontId="43" fillId="0" borderId="23" xfId="0" applyFont="1" applyBorder="1"/>
    <xf numFmtId="0" fontId="43" fillId="0" borderId="43" xfId="0" applyFont="1" applyBorder="1"/>
    <xf numFmtId="0" fontId="43" fillId="0" borderId="32" xfId="0" applyFont="1" applyBorder="1"/>
    <xf numFmtId="0" fontId="43" fillId="0" borderId="33" xfId="0" applyFont="1" applyBorder="1" applyAlignment="1">
      <alignment horizontal="center"/>
    </xf>
    <xf numFmtId="5" fontId="43" fillId="0" borderId="40" xfId="0" applyNumberFormat="1" applyFont="1" applyBorder="1" applyProtection="1"/>
    <xf numFmtId="5" fontId="43" fillId="0" borderId="0" xfId="0" applyNumberFormat="1" applyFont="1" applyProtection="1"/>
    <xf numFmtId="5" fontId="43" fillId="0" borderId="7" xfId="0" applyNumberFormat="1" applyFont="1" applyBorder="1" applyProtection="1"/>
    <xf numFmtId="37" fontId="43" fillId="0" borderId="40" xfId="0" applyNumberFormat="1" applyFont="1" applyBorder="1" applyProtection="1"/>
    <xf numFmtId="37" fontId="43" fillId="0" borderId="0" xfId="0" applyNumberFormat="1" applyFont="1" applyProtection="1"/>
    <xf numFmtId="37" fontId="43" fillId="0" borderId="7" xfId="0" applyNumberFormat="1" applyFont="1" applyBorder="1" applyProtection="1"/>
    <xf numFmtId="37" fontId="43" fillId="7" borderId="40" xfId="0" applyNumberFormat="1" applyFont="1" applyFill="1" applyBorder="1" applyProtection="1"/>
    <xf numFmtId="37" fontId="43" fillId="7" borderId="0" xfId="0" applyNumberFormat="1" applyFont="1" applyFill="1" applyProtection="1"/>
    <xf numFmtId="37" fontId="43" fillId="7" borderId="7" xfId="0" applyNumberFormat="1" applyFont="1" applyFill="1" applyBorder="1" applyProtection="1"/>
    <xf numFmtId="37" fontId="43" fillId="0" borderId="43" xfId="0" applyNumberFormat="1" applyFont="1" applyBorder="1" applyProtection="1"/>
    <xf numFmtId="37" fontId="43" fillId="0" borderId="23" xfId="0" applyNumberFormat="1" applyFont="1" applyBorder="1" applyProtection="1"/>
    <xf numFmtId="37" fontId="43" fillId="0" borderId="32" xfId="0" applyNumberFormat="1" applyFont="1" applyBorder="1" applyProtection="1"/>
    <xf numFmtId="5" fontId="43" fillId="0" borderId="43" xfId="0" applyNumberFormat="1" applyFont="1" applyBorder="1" applyProtection="1"/>
    <xf numFmtId="5" fontId="43" fillId="0" borderId="23" xfId="0" applyNumberFormat="1" applyFont="1" applyBorder="1" applyProtection="1"/>
    <xf numFmtId="5" fontId="43" fillId="0" borderId="32" xfId="0" applyNumberFormat="1" applyFont="1" applyBorder="1" applyProtection="1"/>
    <xf numFmtId="37" fontId="43" fillId="3" borderId="0" xfId="0" applyNumberFormat="1" applyFont="1" applyFill="1" applyProtection="1"/>
    <xf numFmtId="37" fontId="43" fillId="3" borderId="7" xfId="0" applyNumberFormat="1" applyFont="1" applyFill="1" applyBorder="1" applyProtection="1"/>
    <xf numFmtId="39" fontId="0" fillId="0" borderId="0" xfId="0" applyNumberFormat="1" applyProtection="1"/>
    <xf numFmtId="39" fontId="43" fillId="0" borderId="43" xfId="0" applyNumberFormat="1" applyFont="1" applyBorder="1" applyProtection="1"/>
    <xf numFmtId="39" fontId="43" fillId="3" borderId="0" xfId="0" applyNumberFormat="1" applyFont="1" applyFill="1" applyProtection="1"/>
    <xf numFmtId="39" fontId="43" fillId="3" borderId="7" xfId="0" applyNumberFormat="1" applyFont="1" applyFill="1" applyBorder="1" applyProtection="1"/>
    <xf numFmtId="0" fontId="43" fillId="0" borderId="24" xfId="0" applyFont="1" applyBorder="1"/>
    <xf numFmtId="37" fontId="43" fillId="3" borderId="32" xfId="0" applyNumberFormat="1" applyFont="1" applyFill="1" applyBorder="1" applyProtection="1"/>
    <xf numFmtId="0" fontId="43" fillId="0" borderId="37" xfId="0" applyFont="1" applyBorder="1" applyAlignment="1">
      <alignment horizontal="center"/>
    </xf>
    <xf numFmtId="0" fontId="43" fillId="0" borderId="11" xfId="0" applyFont="1" applyBorder="1"/>
    <xf numFmtId="37" fontId="43" fillId="0" borderId="11" xfId="0" applyNumberFormat="1" applyFont="1" applyBorder="1" applyProtection="1"/>
    <xf numFmtId="37" fontId="43" fillId="0" borderId="12" xfId="0" applyNumberFormat="1" applyFont="1" applyBorder="1" applyProtection="1"/>
    <xf numFmtId="0" fontId="15" fillId="3" borderId="11" xfId="0" applyFont="1" applyFill="1" applyBorder="1"/>
    <xf numFmtId="0" fontId="15" fillId="3" borderId="7" xfId="0" applyFont="1" applyFill="1" applyBorder="1" applyAlignment="1">
      <alignment horizontal="centerContinuous"/>
    </xf>
    <xf numFmtId="0" fontId="15" fillId="3" borderId="6" xfId="0" applyFont="1" applyFill="1" applyBorder="1"/>
    <xf numFmtId="0" fontId="15" fillId="3" borderId="0" xfId="0" applyFont="1" applyFill="1"/>
    <xf numFmtId="0" fontId="15" fillId="3" borderId="52" xfId="0" applyFont="1" applyFill="1" applyBorder="1"/>
    <xf numFmtId="0" fontId="15" fillId="3" borderId="33" xfId="0" applyFont="1" applyFill="1" applyBorder="1"/>
    <xf numFmtId="0" fontId="15" fillId="3" borderId="27" xfId="0" applyFont="1" applyFill="1" applyBorder="1"/>
    <xf numFmtId="0" fontId="15" fillId="3" borderId="34" xfId="0" applyFont="1" applyFill="1" applyBorder="1"/>
    <xf numFmtId="0" fontId="15" fillId="3" borderId="23" xfId="0" applyFont="1" applyFill="1" applyBorder="1"/>
    <xf numFmtId="0" fontId="15" fillId="3" borderId="33" xfId="0" applyFont="1" applyFill="1" applyBorder="1" applyAlignment="1">
      <alignment horizontal="center"/>
    </xf>
    <xf numFmtId="0" fontId="15" fillId="3" borderId="18" xfId="0" applyFont="1" applyFill="1" applyBorder="1"/>
    <xf numFmtId="5" fontId="15" fillId="3" borderId="27" xfId="0" applyNumberFormat="1" applyFont="1" applyFill="1" applyBorder="1" applyProtection="1"/>
    <xf numFmtId="37" fontId="15" fillId="3" borderId="27" xfId="0" applyNumberFormat="1" applyFont="1" applyFill="1" applyBorder="1" applyProtection="1"/>
    <xf numFmtId="0" fontId="15" fillId="3" borderId="34" xfId="0" applyFont="1" applyFill="1" applyBorder="1" applyAlignment="1">
      <alignment horizontal="center"/>
    </xf>
    <xf numFmtId="5" fontId="15" fillId="3" borderId="48" xfId="0" applyNumberFormat="1" applyFont="1" applyFill="1" applyBorder="1" applyProtection="1"/>
    <xf numFmtId="0" fontId="15" fillId="3" borderId="6" xfId="0" applyFont="1" applyFill="1" applyBorder="1" applyAlignment="1">
      <alignment horizontal="center"/>
    </xf>
    <xf numFmtId="0" fontId="45" fillId="3" borderId="6" xfId="0" applyFont="1" applyFill="1" applyBorder="1" applyAlignment="1">
      <alignment horizontal="centerContinuous"/>
    </xf>
    <xf numFmtId="0" fontId="15" fillId="3" borderId="52" xfId="0" applyFont="1" applyFill="1" applyBorder="1" applyAlignment="1">
      <alignment horizontal="center"/>
    </xf>
    <xf numFmtId="37" fontId="15" fillId="3" borderId="25" xfId="0" applyNumberFormat="1" applyFont="1" applyFill="1" applyBorder="1" applyProtection="1"/>
    <xf numFmtId="5" fontId="15" fillId="3" borderId="25" xfId="0" applyNumberFormat="1" applyFont="1" applyFill="1" applyBorder="1" applyProtection="1"/>
    <xf numFmtId="5" fontId="15" fillId="3" borderId="7" xfId="0" applyNumberFormat="1" applyFont="1" applyFill="1" applyBorder="1" applyProtection="1"/>
    <xf numFmtId="5" fontId="15" fillId="3" borderId="12" xfId="0" applyNumberFormat="1" applyFont="1" applyFill="1" applyBorder="1" applyProtection="1"/>
    <xf numFmtId="0" fontId="15" fillId="0" borderId="3" xfId="0" applyFont="1" applyBorder="1"/>
    <xf numFmtId="0" fontId="15" fillId="0" borderId="4" xfId="0" applyFont="1" applyBorder="1"/>
    <xf numFmtId="0" fontId="15" fillId="0" borderId="5" xfId="0" applyFont="1" applyBorder="1"/>
    <xf numFmtId="0" fontId="45" fillId="0" borderId="0" xfId="0" applyFont="1"/>
    <xf numFmtId="0" fontId="15" fillId="0" borderId="6" xfId="0" applyFont="1" applyBorder="1" applyAlignment="1">
      <alignment horizontal="centerContinuous"/>
    </xf>
    <xf numFmtId="0" fontId="15" fillId="0" borderId="7" xfId="0" applyFont="1" applyBorder="1" applyAlignment="1">
      <alignment horizontal="centerContinuous"/>
    </xf>
    <xf numFmtId="0" fontId="15" fillId="0" borderId="21" xfId="0" applyFont="1" applyBorder="1"/>
    <xf numFmtId="0" fontId="15" fillId="0" borderId="23" xfId="0" applyFont="1" applyBorder="1" applyAlignment="1">
      <alignment horizontal="centerContinuous"/>
    </xf>
    <xf numFmtId="0" fontId="15" fillId="0" borderId="6" xfId="0" applyFont="1" applyBorder="1" applyAlignment="1">
      <alignment horizontal="center"/>
    </xf>
    <xf numFmtId="0" fontId="15" fillId="0" borderId="40" xfId="0" applyFont="1" applyBorder="1"/>
    <xf numFmtId="0" fontId="15" fillId="0" borderId="28" xfId="0" applyFont="1" applyBorder="1"/>
    <xf numFmtId="0" fontId="15" fillId="0" borderId="27" xfId="0" applyFont="1" applyBorder="1"/>
    <xf numFmtId="0" fontId="15" fillId="0" borderId="22" xfId="0" applyFont="1" applyBorder="1" applyAlignment="1">
      <alignment horizontal="centerContinuous"/>
    </xf>
    <xf numFmtId="0" fontId="15" fillId="0" borderId="23" xfId="0" applyFont="1" applyBorder="1"/>
    <xf numFmtId="0" fontId="15" fillId="0" borderId="0" xfId="0" applyFont="1" applyAlignment="1">
      <alignment horizontal="center"/>
    </xf>
    <xf numFmtId="0" fontId="15" fillId="0" borderId="21" xfId="0" applyFont="1" applyBorder="1" applyAlignment="1">
      <alignment horizontal="center"/>
    </xf>
    <xf numFmtId="0" fontId="15" fillId="0" borderId="23" xfId="0" applyFont="1" applyBorder="1" applyAlignment="1">
      <alignment horizontal="center"/>
    </xf>
    <xf numFmtId="0" fontId="15" fillId="0" borderId="25" xfId="0" applyFont="1" applyBorder="1"/>
    <xf numFmtId="37" fontId="15" fillId="0" borderId="40" xfId="0" applyNumberFormat="1" applyFont="1" applyBorder="1" applyProtection="1"/>
    <xf numFmtId="5" fontId="15" fillId="0" borderId="28" xfId="0" applyNumberFormat="1" applyFont="1" applyBorder="1" applyProtection="1"/>
    <xf numFmtId="5" fontId="15" fillId="0" borderId="40" xfId="0" applyNumberFormat="1" applyFont="1" applyBorder="1" applyProtection="1"/>
    <xf numFmtId="39" fontId="15" fillId="0" borderId="0" xfId="0" applyNumberFormat="1" applyFont="1" applyProtection="1"/>
    <xf numFmtId="39" fontId="15" fillId="0" borderId="40" xfId="0" applyNumberFormat="1" applyFont="1" applyBorder="1" applyProtection="1"/>
    <xf numFmtId="37" fontId="15" fillId="0" borderId="28" xfId="0" applyNumberFormat="1" applyFont="1" applyBorder="1" applyProtection="1"/>
    <xf numFmtId="37" fontId="15" fillId="0" borderId="43" xfId="0" applyNumberFormat="1" applyFont="1" applyBorder="1" applyProtection="1"/>
    <xf numFmtId="37" fontId="15" fillId="0" borderId="22" xfId="0" applyNumberFormat="1" applyFont="1" applyBorder="1" applyProtection="1"/>
    <xf numFmtId="37" fontId="15" fillId="0" borderId="23" xfId="0" applyNumberFormat="1" applyFont="1" applyBorder="1" applyProtection="1"/>
    <xf numFmtId="39" fontId="15" fillId="0" borderId="23" xfId="0" applyNumberFormat="1" applyFont="1" applyBorder="1" applyProtection="1"/>
    <xf numFmtId="39" fontId="15" fillId="0" borderId="43" xfId="0" applyNumberFormat="1" applyFont="1" applyBorder="1" applyProtection="1"/>
    <xf numFmtId="0" fontId="15" fillId="0" borderId="15" xfId="0" applyFont="1" applyBorder="1" applyAlignment="1">
      <alignment horizontal="center"/>
    </xf>
    <xf numFmtId="0" fontId="15" fillId="7" borderId="11" xfId="0" applyFont="1" applyFill="1" applyBorder="1"/>
    <xf numFmtId="37" fontId="15" fillId="0" borderId="58" xfId="0" applyNumberFormat="1" applyFont="1" applyBorder="1" applyProtection="1"/>
    <xf numFmtId="5" fontId="15" fillId="0" borderId="29" xfId="0" applyNumberFormat="1" applyFont="1" applyBorder="1" applyProtection="1"/>
    <xf numFmtId="37" fontId="15" fillId="0" borderId="11" xfId="0" applyNumberFormat="1" applyFont="1" applyBorder="1" applyProtection="1"/>
    <xf numFmtId="5" fontId="15" fillId="0" borderId="58" xfId="0" applyNumberFormat="1" applyFont="1" applyBorder="1" applyProtection="1"/>
    <xf numFmtId="39" fontId="15" fillId="0" borderId="11" xfId="0" applyNumberFormat="1" applyFont="1" applyBorder="1" applyProtection="1"/>
    <xf numFmtId="39" fontId="15" fillId="0" borderId="58" xfId="0" applyNumberFormat="1" applyFont="1" applyBorder="1" applyProtection="1"/>
    <xf numFmtId="0" fontId="15" fillId="0" borderId="31" xfId="0" applyFont="1" applyBorder="1"/>
    <xf numFmtId="0" fontId="34" fillId="0" borderId="0" xfId="0" applyFont="1" applyAlignment="1">
      <alignment horizontal="centerContinuous"/>
    </xf>
    <xf numFmtId="0" fontId="15" fillId="3" borderId="3" xfId="0" applyFont="1" applyFill="1" applyBorder="1"/>
    <xf numFmtId="0" fontId="15" fillId="3" borderId="4" xfId="0" applyFont="1" applyFill="1" applyBorder="1"/>
    <xf numFmtId="0" fontId="23" fillId="0" borderId="18" xfId="0" applyFont="1" applyBorder="1" applyAlignment="1">
      <alignment horizontal="centerContinuous"/>
    </xf>
    <xf numFmtId="0" fontId="23" fillId="0" borderId="59" xfId="0" applyFont="1" applyBorder="1"/>
    <xf numFmtId="0" fontId="23" fillId="0" borderId="47" xfId="0" applyFont="1" applyBorder="1"/>
    <xf numFmtId="37" fontId="23" fillId="0" borderId="47" xfId="0" applyNumberFormat="1" applyFont="1" applyBorder="1" applyProtection="1"/>
    <xf numFmtId="37" fontId="23" fillId="0" borderId="48" xfId="0" applyNumberFormat="1" applyFont="1" applyBorder="1" applyProtection="1"/>
    <xf numFmtId="0" fontId="25" fillId="0" borderId="47" xfId="0" applyFont="1" applyBorder="1"/>
    <xf numFmtId="0" fontId="23" fillId="0" borderId="47" xfId="0" applyFont="1" applyBorder="1" applyAlignment="1">
      <alignment horizontal="centerContinuous"/>
    </xf>
    <xf numFmtId="0" fontId="15" fillId="3" borderId="21" xfId="0" applyFont="1" applyFill="1" applyBorder="1"/>
    <xf numFmtId="0" fontId="15" fillId="0" borderId="32" xfId="0" applyFont="1" applyBorder="1"/>
    <xf numFmtId="37" fontId="0" fillId="0" borderId="48" xfId="0" applyNumberFormat="1" applyBorder="1" applyProtection="1"/>
    <xf numFmtId="37" fontId="23" fillId="0" borderId="48" xfId="0" applyNumberFormat="1" applyFont="1" applyBorder="1" applyAlignment="1" applyProtection="1">
      <alignment horizontal="left"/>
    </xf>
    <xf numFmtId="0" fontId="23" fillId="0" borderId="48" xfId="0" applyFont="1" applyBorder="1" applyAlignment="1">
      <alignment horizontal="left"/>
    </xf>
    <xf numFmtId="0" fontId="15" fillId="0" borderId="15" xfId="0" applyFont="1" applyBorder="1"/>
    <xf numFmtId="0" fontId="15" fillId="0" borderId="12" xfId="0" applyFont="1" applyBorder="1"/>
    <xf numFmtId="0" fontId="23" fillId="0" borderId="60" xfId="0" applyFont="1" applyBorder="1"/>
    <xf numFmtId="0" fontId="23" fillId="0" borderId="50" xfId="0" applyFont="1" applyBorder="1"/>
    <xf numFmtId="0" fontId="23" fillId="0" borderId="51" xfId="0" applyFont="1" applyBorder="1" applyAlignment="1">
      <alignment horizontal="left"/>
    </xf>
    <xf numFmtId="0" fontId="0" fillId="0" borderId="23" xfId="0" applyBorder="1" applyAlignment="1">
      <alignment horizontal="centerContinuous"/>
    </xf>
    <xf numFmtId="5" fontId="0" fillId="0" borderId="27" xfId="0" applyNumberFormat="1" applyBorder="1" applyProtection="1"/>
    <xf numFmtId="0" fontId="0" fillId="0" borderId="57" xfId="0" applyBorder="1"/>
    <xf numFmtId="0" fontId="0" fillId="7" borderId="47" xfId="0" applyFill="1" applyBorder="1"/>
    <xf numFmtId="0" fontId="0" fillId="7" borderId="61" xfId="0" applyFill="1" applyBorder="1"/>
    <xf numFmtId="5" fontId="0" fillId="0" borderId="47" xfId="0" applyNumberFormat="1" applyBorder="1" applyProtection="1"/>
    <xf numFmtId="5" fontId="0" fillId="0" borderId="48" xfId="0" applyNumberFormat="1" applyBorder="1" applyProtection="1"/>
    <xf numFmtId="0" fontId="0" fillId="0" borderId="0" xfId="0" applyAlignment="1">
      <alignment horizontal="center"/>
    </xf>
    <xf numFmtId="0" fontId="0" fillId="0" borderId="24" xfId="0" applyBorder="1" applyAlignment="1">
      <alignment horizontal="centerContinuous"/>
    </xf>
    <xf numFmtId="5" fontId="5" fillId="0" borderId="26" xfId="0" applyNumberFormat="1" applyFont="1" applyBorder="1" applyProtection="1">
      <protection locked="0"/>
    </xf>
    <xf numFmtId="0" fontId="5" fillId="0" borderId="26" xfId="0" applyFont="1" applyBorder="1" applyProtection="1">
      <protection locked="0"/>
    </xf>
    <xf numFmtId="0" fontId="0" fillId="0" borderId="41" xfId="0" applyBorder="1"/>
    <xf numFmtId="37" fontId="0" fillId="0" borderId="47" xfId="0" applyNumberFormat="1" applyBorder="1" applyProtection="1"/>
    <xf numFmtId="37" fontId="5" fillId="0" borderId="26" xfId="0" applyNumberFormat="1" applyFont="1" applyBorder="1" applyProtection="1">
      <protection locked="0"/>
    </xf>
    <xf numFmtId="0" fontId="0" fillId="0" borderId="15" xfId="0" applyBorder="1" applyAlignment="1">
      <alignment horizontal="center"/>
    </xf>
    <xf numFmtId="5" fontId="0" fillId="0" borderId="50" xfId="0" applyNumberFormat="1" applyBorder="1" applyProtection="1"/>
    <xf numFmtId="5" fontId="0" fillId="0" borderId="51" xfId="0" applyNumberFormat="1" applyBorder="1" applyProtection="1"/>
    <xf numFmtId="0" fontId="15" fillId="3" borderId="16" xfId="0" applyFont="1" applyFill="1" applyBorder="1"/>
    <xf numFmtId="0" fontId="23" fillId="0" borderId="28" xfId="0" applyFont="1" applyBorder="1" applyAlignment="1">
      <alignment horizontal="center"/>
    </xf>
    <xf numFmtId="0" fontId="23" fillId="0" borderId="22" xfId="0" applyFont="1" applyBorder="1" applyAlignment="1">
      <alignment horizontal="centerContinuous"/>
    </xf>
    <xf numFmtId="0" fontId="15" fillId="3" borderId="7" xfId="0" applyFont="1" applyFill="1" applyBorder="1" applyAlignment="1">
      <alignment horizontal="center"/>
    </xf>
    <xf numFmtId="0" fontId="23" fillId="0" borderId="40" xfId="0" applyFont="1" applyBorder="1" applyAlignment="1">
      <alignment horizontal="center"/>
    </xf>
    <xf numFmtId="0" fontId="23" fillId="0" borderId="43" xfId="0" applyFont="1" applyBorder="1" applyAlignment="1">
      <alignment horizontal="center"/>
    </xf>
    <xf numFmtId="0" fontId="23" fillId="0" borderId="22" xfId="0" applyFont="1" applyBorder="1" applyAlignment="1">
      <alignment horizontal="center"/>
    </xf>
    <xf numFmtId="0" fontId="23" fillId="0" borderId="23" xfId="0" applyFont="1" applyBorder="1" applyAlignment="1">
      <alignment horizontal="center"/>
    </xf>
    <xf numFmtId="0" fontId="15" fillId="3" borderId="16" xfId="0" applyFont="1" applyFill="1" applyBorder="1" applyAlignment="1">
      <alignment horizontal="center"/>
    </xf>
    <xf numFmtId="5" fontId="23" fillId="0" borderId="28" xfId="0" applyNumberFormat="1" applyFont="1" applyBorder="1" applyProtection="1"/>
    <xf numFmtId="37" fontId="23" fillId="0" borderId="0" xfId="0" applyNumberFormat="1" applyFont="1" applyProtection="1"/>
    <xf numFmtId="37" fontId="23" fillId="0" borderId="28" xfId="0" applyNumberFormat="1" applyFont="1" applyBorder="1" applyProtection="1"/>
    <xf numFmtId="0" fontId="23" fillId="0" borderId="47" xfId="0" applyFont="1" applyBorder="1" applyAlignment="1">
      <alignment horizontal="right"/>
    </xf>
    <xf numFmtId="37" fontId="23" fillId="0" borderId="35" xfId="0" applyNumberFormat="1" applyFont="1" applyBorder="1" applyProtection="1"/>
    <xf numFmtId="37" fontId="23" fillId="0" borderId="61" xfId="0" applyNumberFormat="1" applyFont="1" applyBorder="1" applyProtection="1"/>
    <xf numFmtId="37" fontId="23" fillId="0" borderId="57" xfId="0" applyNumberFormat="1" applyFont="1" applyBorder="1" applyProtection="1"/>
    <xf numFmtId="37" fontId="23" fillId="0" borderId="20" xfId="0" applyNumberFormat="1" applyFont="1" applyBorder="1" applyProtection="1"/>
    <xf numFmtId="37" fontId="23" fillId="0" borderId="0" xfId="0" applyNumberFormat="1" applyFont="1" applyAlignment="1" applyProtection="1">
      <alignment horizontal="right"/>
    </xf>
    <xf numFmtId="37" fontId="23" fillId="0" borderId="26" xfId="0" applyNumberFormat="1" applyFont="1" applyBorder="1" applyAlignment="1" applyProtection="1">
      <alignment horizontal="right"/>
    </xf>
    <xf numFmtId="0" fontId="23" fillId="0" borderId="50" xfId="0" applyFont="1" applyBorder="1" applyAlignment="1">
      <alignment horizontal="right"/>
    </xf>
    <xf numFmtId="5" fontId="15" fillId="3" borderId="38" xfId="0" applyNumberFormat="1" applyFont="1" applyFill="1" applyBorder="1" applyProtection="1"/>
    <xf numFmtId="37" fontId="15" fillId="3" borderId="62" xfId="0" applyNumberFormat="1" applyFont="1" applyFill="1" applyBorder="1" applyProtection="1"/>
    <xf numFmtId="5" fontId="15" fillId="3" borderId="49" xfId="0" applyNumberFormat="1" applyFont="1" applyFill="1" applyBorder="1" applyProtection="1"/>
    <xf numFmtId="37" fontId="15" fillId="3" borderId="49" xfId="0" applyNumberFormat="1" applyFont="1" applyFill="1" applyBorder="1" applyProtection="1"/>
    <xf numFmtId="5" fontId="15" fillId="3" borderId="51" xfId="0" applyNumberFormat="1" applyFont="1" applyFill="1" applyBorder="1" applyProtection="1"/>
    <xf numFmtId="0" fontId="33" fillId="0" borderId="0" xfId="0" applyFont="1"/>
    <xf numFmtId="0" fontId="33" fillId="0" borderId="3" xfId="0" applyFont="1" applyBorder="1"/>
    <xf numFmtId="0" fontId="39" fillId="3" borderId="4" xfId="0" applyFont="1" applyFill="1" applyBorder="1"/>
    <xf numFmtId="0" fontId="33" fillId="0" borderId="5" xfId="0" applyFont="1" applyBorder="1"/>
    <xf numFmtId="0" fontId="45" fillId="3" borderId="6" xfId="0" applyFont="1" applyFill="1" applyBorder="1" applyAlignment="1">
      <alignment horizontal="centerContinuous" vertical="center"/>
    </xf>
    <xf numFmtId="0" fontId="23" fillId="0" borderId="0" xfId="0" applyFont="1" applyAlignment="1">
      <alignment horizontal="centerContinuous" vertical="center"/>
    </xf>
    <xf numFmtId="0" fontId="39" fillId="3" borderId="7" xfId="0" applyFont="1" applyFill="1" applyBorder="1" applyAlignment="1">
      <alignment horizontal="centerContinuous" vertical="center"/>
    </xf>
    <xf numFmtId="0" fontId="39" fillId="3" borderId="6" xfId="0" applyFont="1" applyFill="1" applyBorder="1"/>
    <xf numFmtId="0" fontId="46" fillId="0" borderId="0" xfId="0" applyFont="1"/>
    <xf numFmtId="0" fontId="47" fillId="3" borderId="7" xfId="0" applyFont="1" applyFill="1" applyBorder="1"/>
    <xf numFmtId="0" fontId="46" fillId="0" borderId="23" xfId="0" applyFont="1" applyBorder="1"/>
    <xf numFmtId="0" fontId="47" fillId="3" borderId="32" xfId="0" applyFont="1" applyFill="1" applyBorder="1"/>
    <xf numFmtId="0" fontId="15" fillId="3" borderId="6" xfId="0" applyFont="1" applyFill="1" applyBorder="1" applyAlignment="1">
      <alignment horizontal="centerContinuous"/>
    </xf>
    <xf numFmtId="0" fontId="15" fillId="3" borderId="21" xfId="0" applyFont="1" applyFill="1" applyBorder="1" applyAlignment="1">
      <alignment horizontal="centerContinuous"/>
    </xf>
    <xf numFmtId="0" fontId="15" fillId="3" borderId="32" xfId="0" applyFont="1" applyFill="1" applyBorder="1"/>
    <xf numFmtId="0" fontId="23" fillId="0" borderId="15" xfId="0" applyFont="1" applyBorder="1"/>
    <xf numFmtId="0" fontId="15" fillId="3" borderId="5" xfId="0" applyFont="1" applyFill="1" applyBorder="1"/>
    <xf numFmtId="0" fontId="0" fillId="0" borderId="6" xfId="0" applyBorder="1" applyAlignment="1">
      <alignment horizontal="right"/>
    </xf>
    <xf numFmtId="0" fontId="0" fillId="0" borderId="19" xfId="0" applyBorder="1"/>
    <xf numFmtId="0" fontId="15" fillId="3" borderId="42" xfId="0" applyFont="1" applyFill="1" applyBorder="1"/>
    <xf numFmtId="0" fontId="26" fillId="0" borderId="0" xfId="0" applyFont="1" applyAlignment="1">
      <alignment horizontal="center"/>
    </xf>
    <xf numFmtId="5" fontId="0" fillId="0" borderId="26" xfId="0" applyNumberFormat="1" applyBorder="1" applyProtection="1"/>
    <xf numFmtId="37" fontId="0" fillId="0" borderId="23" xfId="0" applyNumberFormat="1" applyBorder="1" applyProtection="1"/>
    <xf numFmtId="37" fontId="15" fillId="3" borderId="32" xfId="0" applyNumberFormat="1" applyFont="1" applyFill="1" applyBorder="1" applyProtection="1"/>
    <xf numFmtId="5" fontId="15" fillId="3" borderId="44" xfId="0" applyNumberFormat="1" applyFont="1" applyFill="1" applyBorder="1" applyProtection="1"/>
    <xf numFmtId="5" fontId="15" fillId="3" borderId="63" xfId="0" applyNumberFormat="1" applyFont="1" applyFill="1" applyBorder="1" applyProtection="1"/>
    <xf numFmtId="5" fontId="15" fillId="3" borderId="53" xfId="0" applyNumberFormat="1" applyFont="1" applyFill="1" applyBorder="1" applyProtection="1"/>
    <xf numFmtId="37" fontId="15" fillId="3" borderId="7" xfId="0" applyNumberFormat="1" applyFont="1" applyFill="1" applyBorder="1" applyProtection="1"/>
    <xf numFmtId="0" fontId="0" fillId="0" borderId="16" xfId="0" applyBorder="1"/>
    <xf numFmtId="0" fontId="0" fillId="0" borderId="52" xfId="0" applyBorder="1"/>
    <xf numFmtId="0" fontId="26" fillId="0" borderId="0" xfId="0" applyFont="1"/>
    <xf numFmtId="0" fontId="0" fillId="7" borderId="26" xfId="0" applyFill="1" applyBorder="1"/>
    <xf numFmtId="0" fontId="0" fillId="7" borderId="27" xfId="0" applyFill="1" applyBorder="1"/>
    <xf numFmtId="37" fontId="0" fillId="7" borderId="26" xfId="0" applyNumberFormat="1" applyFill="1" applyBorder="1" applyProtection="1"/>
    <xf numFmtId="37" fontId="0" fillId="7" borderId="27" xfId="0" applyNumberFormat="1" applyFill="1" applyBorder="1" applyProtection="1"/>
    <xf numFmtId="0" fontId="0" fillId="0" borderId="6" xfId="0" applyBorder="1" applyAlignment="1" applyProtection="1">
      <alignment horizontal="center"/>
    </xf>
    <xf numFmtId="0" fontId="0" fillId="0" borderId="61" xfId="0" applyBorder="1"/>
    <xf numFmtId="5" fontId="0" fillId="0" borderId="64" xfId="0" applyNumberFormat="1" applyBorder="1" applyProtection="1"/>
    <xf numFmtId="5" fontId="0" fillId="0" borderId="56" xfId="0" applyNumberFormat="1" applyBorder="1" applyProtection="1"/>
    <xf numFmtId="0" fontId="0" fillId="0" borderId="26" xfId="0" applyBorder="1" applyProtection="1"/>
    <xf numFmtId="0" fontId="0" fillId="0" borderId="27" xfId="0" applyBorder="1" applyProtection="1"/>
    <xf numFmtId="0" fontId="0" fillId="0" borderId="30" xfId="0" applyBorder="1" applyProtection="1"/>
    <xf numFmtId="0" fontId="0" fillId="0" borderId="11" xfId="0" applyBorder="1" applyProtection="1"/>
    <xf numFmtId="0" fontId="0" fillId="0" borderId="30" xfId="0" applyBorder="1"/>
    <xf numFmtId="166" fontId="0" fillId="0" borderId="0" xfId="0" applyNumberFormat="1" applyProtection="1"/>
    <xf numFmtId="5" fontId="0" fillId="7" borderId="0" xfId="0" applyNumberFormat="1" applyFill="1" applyProtection="1"/>
    <xf numFmtId="5" fontId="0" fillId="0" borderId="61" xfId="0" applyNumberFormat="1" applyBorder="1" applyProtection="1"/>
    <xf numFmtId="5" fontId="0" fillId="7" borderId="27" xfId="0" applyNumberFormat="1" applyFill="1" applyBorder="1" applyProtection="1"/>
    <xf numFmtId="5" fontId="0" fillId="0" borderId="62" xfId="0" applyNumberFormat="1" applyBorder="1" applyProtection="1"/>
    <xf numFmtId="0" fontId="28" fillId="0" borderId="0" xfId="0" applyFont="1" applyAlignment="1">
      <alignment horizontal="right"/>
    </xf>
    <xf numFmtId="0" fontId="0" fillId="0" borderId="58" xfId="0" applyBorder="1"/>
    <xf numFmtId="37" fontId="0" fillId="0" borderId="12" xfId="0" applyNumberFormat="1" applyBorder="1" applyProtection="1"/>
    <xf numFmtId="0" fontId="0" fillId="0" borderId="33" xfId="0" applyBorder="1" applyAlignment="1">
      <alignment horizontal="center"/>
    </xf>
    <xf numFmtId="0" fontId="0" fillId="0" borderId="37" xfId="0" applyBorder="1" applyAlignment="1">
      <alignment horizontal="center"/>
    </xf>
    <xf numFmtId="0" fontId="5" fillId="0" borderId="6" xfId="0" applyFont="1" applyBorder="1" applyProtection="1">
      <protection locked="0"/>
    </xf>
    <xf numFmtId="0" fontId="5" fillId="0" borderId="15" xfId="0" applyFont="1" applyBorder="1" applyProtection="1">
      <protection locked="0"/>
    </xf>
    <xf numFmtId="0" fontId="35" fillId="0" borderId="0" xfId="0" applyFont="1"/>
    <xf numFmtId="0" fontId="35" fillId="0" borderId="3" xfId="0" applyFont="1" applyBorder="1"/>
    <xf numFmtId="0" fontId="35" fillId="0" borderId="4" xfId="0" applyFont="1" applyBorder="1"/>
    <xf numFmtId="0" fontId="35" fillId="0" borderId="5" xfId="0" applyFont="1" applyBorder="1"/>
    <xf numFmtId="0" fontId="35" fillId="0" borderId="7" xfId="0" applyFont="1" applyBorder="1" applyAlignment="1">
      <alignment horizontal="centerContinuous"/>
    </xf>
    <xf numFmtId="0" fontId="5" fillId="0" borderId="23" xfId="0" applyFont="1" applyBorder="1" applyProtection="1">
      <protection locked="0"/>
    </xf>
    <xf numFmtId="9" fontId="5" fillId="0" borderId="0" xfId="0" applyNumberFormat="1" applyFont="1" applyProtection="1">
      <protection locked="0"/>
    </xf>
    <xf numFmtId="0" fontId="5" fillId="0" borderId="7" xfId="0" applyFont="1" applyBorder="1" applyAlignment="1" applyProtection="1">
      <alignment horizontal="centerContinuous"/>
      <protection locked="0"/>
    </xf>
    <xf numFmtId="0" fontId="0" fillId="0" borderId="18" xfId="0" applyBorder="1" applyAlignment="1">
      <alignment horizontal="centerContinuous"/>
    </xf>
    <xf numFmtId="0" fontId="0" fillId="0" borderId="42" xfId="0" applyBorder="1" applyAlignment="1">
      <alignment horizontal="centerContinuous"/>
    </xf>
    <xf numFmtId="0" fontId="29" fillId="0" borderId="0" xfId="0" applyFont="1"/>
    <xf numFmtId="0" fontId="29" fillId="0" borderId="3" xfId="0" applyFont="1" applyBorder="1"/>
    <xf numFmtId="0" fontId="29" fillId="0" borderId="4" xfId="0" applyFont="1" applyBorder="1"/>
    <xf numFmtId="0" fontId="29" fillId="0" borderId="0" xfId="0" applyFont="1" applyAlignment="1">
      <alignment horizontal="centerContinuous"/>
    </xf>
    <xf numFmtId="0" fontId="29" fillId="0" borderId="23" xfId="0" applyFont="1" applyBorder="1"/>
    <xf numFmtId="37" fontId="0" fillId="0" borderId="61" xfId="0" applyNumberFormat="1" applyBorder="1" applyProtection="1"/>
    <xf numFmtId="0" fontId="29" fillId="0" borderId="11" xfId="0" applyFont="1" applyBorder="1"/>
    <xf numFmtId="0" fontId="0" fillId="0" borderId="17" xfId="0" applyBorder="1"/>
    <xf numFmtId="0" fontId="5" fillId="0" borderId="28" xfId="0" applyFont="1" applyBorder="1" applyProtection="1">
      <protection locked="0"/>
    </xf>
    <xf numFmtId="0" fontId="5" fillId="0" borderId="29" xfId="0" applyFont="1" applyBorder="1" applyProtection="1">
      <protection locked="0"/>
    </xf>
    <xf numFmtId="0" fontId="24" fillId="0" borderId="4" xfId="0" applyFont="1" applyBorder="1"/>
    <xf numFmtId="0" fontId="24" fillId="0" borderId="19" xfId="0" applyFont="1" applyBorder="1"/>
    <xf numFmtId="0" fontId="23" fillId="0" borderId="19" xfId="0" applyFont="1" applyBorder="1" applyAlignment="1">
      <alignment horizontal="centerContinuous"/>
    </xf>
    <xf numFmtId="0" fontId="23" fillId="0" borderId="42" xfId="0" applyFont="1" applyBorder="1" applyAlignment="1">
      <alignment horizontal="centerContinuous"/>
    </xf>
    <xf numFmtId="0" fontId="24" fillId="0" borderId="26" xfId="0" applyFont="1" applyBorder="1"/>
    <xf numFmtId="0" fontId="23" fillId="0" borderId="21" xfId="0" applyFont="1" applyBorder="1" applyAlignment="1">
      <alignment horizontal="centerContinuous"/>
    </xf>
    <xf numFmtId="0" fontId="23" fillId="0" borderId="28" xfId="0" applyFont="1" applyBorder="1" applyAlignment="1">
      <alignment horizontal="centerContinuous"/>
    </xf>
    <xf numFmtId="0" fontId="24" fillId="0" borderId="26" xfId="0" applyFont="1" applyBorder="1" applyAlignment="1">
      <alignment horizontal="centerContinuous"/>
    </xf>
    <xf numFmtId="0" fontId="24" fillId="0" borderId="24" xfId="0" applyFont="1" applyBorder="1" applyAlignment="1">
      <alignment horizontal="centerContinuous"/>
    </xf>
    <xf numFmtId="5" fontId="17" fillId="0" borderId="0" xfId="0" applyNumberFormat="1" applyFont="1" applyProtection="1">
      <protection locked="0"/>
    </xf>
    <xf numFmtId="37" fontId="17" fillId="0" borderId="0" xfId="0" applyNumberFormat="1" applyFont="1" applyProtection="1">
      <protection locked="0"/>
    </xf>
    <xf numFmtId="5" fontId="17" fillId="0" borderId="26" xfId="0" applyNumberFormat="1" applyFont="1" applyBorder="1" applyProtection="1">
      <protection locked="0"/>
    </xf>
    <xf numFmtId="5" fontId="17" fillId="0" borderId="6" xfId="0" applyNumberFormat="1" applyFont="1" applyBorder="1" applyProtection="1">
      <protection locked="0"/>
    </xf>
    <xf numFmtId="37" fontId="17" fillId="0" borderId="26" xfId="0" applyNumberFormat="1" applyFont="1" applyBorder="1" applyProtection="1">
      <protection locked="0"/>
    </xf>
    <xf numFmtId="0" fontId="23" fillId="0" borderId="6" xfId="0" applyFont="1" applyBorder="1" applyAlignment="1" applyProtection="1">
      <alignment horizontal="center"/>
    </xf>
    <xf numFmtId="37" fontId="17" fillId="0" borderId="6" xfId="0" applyNumberFormat="1" applyFont="1" applyBorder="1" applyProtection="1">
      <protection locked="0"/>
    </xf>
    <xf numFmtId="0" fontId="23" fillId="0" borderId="27" xfId="0" applyFont="1" applyBorder="1" applyAlignment="1" applyProtection="1">
      <alignment horizontal="center"/>
    </xf>
    <xf numFmtId="0" fontId="24" fillId="0" borderId="49" xfId="0" applyFont="1" applyBorder="1"/>
    <xf numFmtId="0" fontId="23" fillId="0" borderId="38" xfId="0" applyFont="1" applyBorder="1"/>
    <xf numFmtId="5" fontId="23" fillId="0" borderId="38" xfId="0" applyNumberFormat="1" applyFont="1" applyBorder="1" applyProtection="1"/>
    <xf numFmtId="37" fontId="23" fillId="0" borderId="38" xfId="0" applyNumberFormat="1" applyFont="1" applyBorder="1" applyProtection="1"/>
    <xf numFmtId="37" fontId="23" fillId="0" borderId="39" xfId="0" applyNumberFormat="1" applyFont="1" applyBorder="1" applyProtection="1"/>
    <xf numFmtId="5" fontId="23" fillId="0" borderId="60" xfId="0" applyNumberFormat="1" applyFont="1" applyBorder="1" applyProtection="1"/>
    <xf numFmtId="0" fontId="23" fillId="0" borderId="31" xfId="0" applyFont="1" applyBorder="1" applyAlignment="1">
      <alignment horizontal="center"/>
    </xf>
    <xf numFmtId="0" fontId="28" fillId="0" borderId="3" xfId="0" applyFont="1" applyBorder="1"/>
    <xf numFmtId="0" fontId="28" fillId="0" borderId="4" xfId="0" applyFont="1" applyBorder="1"/>
    <xf numFmtId="0" fontId="28" fillId="0" borderId="5" xfId="0" applyFont="1" applyBorder="1"/>
    <xf numFmtId="0" fontId="28" fillId="0" borderId="52" xfId="0" applyFont="1" applyBorder="1"/>
    <xf numFmtId="0" fontId="28" fillId="0" borderId="18" xfId="0" applyFont="1" applyBorder="1"/>
    <xf numFmtId="0" fontId="28" fillId="0" borderId="20" xfId="0" applyFont="1" applyBorder="1"/>
    <xf numFmtId="0" fontId="28" fillId="0" borderId="33" xfId="0" applyFont="1" applyBorder="1"/>
    <xf numFmtId="0" fontId="28" fillId="0" borderId="27" xfId="0" applyFont="1" applyBorder="1"/>
    <xf numFmtId="0" fontId="28" fillId="0" borderId="23" xfId="0" applyFont="1" applyBorder="1" applyAlignment="1">
      <alignment horizontal="centerContinuous"/>
    </xf>
    <xf numFmtId="5" fontId="28" fillId="0" borderId="27" xfId="0" applyNumberFormat="1" applyFont="1" applyBorder="1" applyProtection="1"/>
    <xf numFmtId="37" fontId="28" fillId="0" borderId="27" xfId="0" applyNumberFormat="1" applyFont="1" applyBorder="1" applyProtection="1"/>
    <xf numFmtId="0" fontId="28" fillId="0" borderId="37" xfId="0" applyFont="1" applyBorder="1" applyAlignment="1">
      <alignment horizontal="center"/>
    </xf>
    <xf numFmtId="5" fontId="28" fillId="0" borderId="51" xfId="0" applyNumberFormat="1" applyFont="1" applyBorder="1" applyProtection="1"/>
    <xf numFmtId="0" fontId="0" fillId="0" borderId="26" xfId="0" applyBorder="1" applyAlignment="1">
      <alignment horizontal="centerContinuous"/>
    </xf>
    <xf numFmtId="37" fontId="23" fillId="0" borderId="24" xfId="0" applyNumberFormat="1" applyFont="1" applyBorder="1" applyProtection="1"/>
    <xf numFmtId="0" fontId="0" fillId="0" borderId="41" xfId="0" applyBorder="1" applyAlignment="1">
      <alignment horizontal="centerContinuous"/>
    </xf>
    <xf numFmtId="0" fontId="23" fillId="0" borderId="17" xfId="0" applyFont="1" applyBorder="1" applyAlignment="1">
      <alignment horizontal="centerContinuous"/>
    </xf>
    <xf numFmtId="0" fontId="0" fillId="0" borderId="43" xfId="0" applyBorder="1" applyAlignment="1">
      <alignment horizontal="centerContinuous"/>
    </xf>
    <xf numFmtId="0" fontId="23" fillId="0" borderId="62" xfId="0" applyFont="1" applyBorder="1"/>
    <xf numFmtId="0" fontId="23" fillId="0" borderId="5" xfId="0" applyFont="1" applyBorder="1" applyAlignment="1">
      <alignment horizontal="right"/>
    </xf>
    <xf numFmtId="37" fontId="23" fillId="0" borderId="6" xfId="0" applyNumberFormat="1" applyFont="1" applyBorder="1" applyProtection="1"/>
    <xf numFmtId="168" fontId="23" fillId="0" borderId="26" xfId="0" applyNumberFormat="1" applyFont="1" applyBorder="1" applyProtection="1"/>
    <xf numFmtId="37" fontId="23" fillId="0" borderId="21" xfId="0" applyNumberFormat="1" applyFont="1" applyBorder="1" applyProtection="1"/>
    <xf numFmtId="168" fontId="23" fillId="0" borderId="24" xfId="0" applyNumberFormat="1" applyFont="1" applyBorder="1" applyProtection="1"/>
    <xf numFmtId="0" fontId="23" fillId="0" borderId="50" xfId="0" applyFont="1" applyBorder="1" applyAlignment="1">
      <alignment horizontal="center"/>
    </xf>
    <xf numFmtId="37" fontId="23" fillId="0" borderId="15" xfId="0" applyNumberFormat="1" applyFont="1" applyBorder="1" applyProtection="1"/>
    <xf numFmtId="37" fontId="23" fillId="0" borderId="30" xfId="0" applyNumberFormat="1" applyFont="1" applyBorder="1" applyProtection="1"/>
    <xf numFmtId="0" fontId="23" fillId="0" borderId="0" xfId="0" applyFont="1" applyAlignment="1">
      <alignment horizontal="right"/>
    </xf>
    <xf numFmtId="9" fontId="23" fillId="0" borderId="43" xfId="0" applyNumberFormat="1" applyFont="1" applyBorder="1" applyProtection="1"/>
    <xf numFmtId="9" fontId="23" fillId="0" borderId="32" xfId="0" applyNumberFormat="1" applyFont="1" applyBorder="1" applyProtection="1"/>
    <xf numFmtId="0" fontId="23" fillId="0" borderId="33" xfId="0" applyFont="1" applyBorder="1" applyAlignment="1">
      <alignment horizontal="center" vertical="center"/>
    </xf>
    <xf numFmtId="0" fontId="23" fillId="0" borderId="47" xfId="0" applyFont="1" applyBorder="1" applyAlignment="1">
      <alignment horizontal="left" wrapText="1"/>
    </xf>
    <xf numFmtId="5" fontId="23" fillId="0" borderId="36" xfId="0" applyNumberFormat="1" applyFont="1" applyBorder="1" applyProtection="1"/>
    <xf numFmtId="5" fontId="23" fillId="0" borderId="32" xfId="0" applyNumberFormat="1" applyFont="1" applyBorder="1" applyProtection="1"/>
    <xf numFmtId="167" fontId="23" fillId="0" borderId="40" xfId="0" applyNumberFormat="1" applyFont="1" applyBorder="1" applyProtection="1"/>
    <xf numFmtId="167" fontId="23" fillId="0" borderId="7" xfId="0" applyNumberFormat="1" applyFont="1" applyBorder="1" applyProtection="1"/>
    <xf numFmtId="0" fontId="23" fillId="0" borderId="36" xfId="0" applyFont="1" applyBorder="1"/>
    <xf numFmtId="0" fontId="23" fillId="0" borderId="58" xfId="0" applyFont="1" applyBorder="1" applyAlignment="1">
      <alignment horizontal="center"/>
    </xf>
    <xf numFmtId="0" fontId="24" fillId="0" borderId="6" xfId="0" applyFont="1" applyBorder="1"/>
    <xf numFmtId="10" fontId="24" fillId="0" borderId="0" xfId="0" applyNumberFormat="1" applyFont="1" applyProtection="1"/>
    <xf numFmtId="0" fontId="0" fillId="0" borderId="34" xfId="0" applyBorder="1" applyAlignment="1">
      <alignment horizontal="center"/>
    </xf>
    <xf numFmtId="167" fontId="24" fillId="0" borderId="0" xfId="0" applyNumberFormat="1" applyFont="1" applyProtection="1"/>
    <xf numFmtId="0" fontId="0" fillId="0" borderId="0" xfId="0" applyAlignment="1">
      <alignment horizontal="left"/>
    </xf>
    <xf numFmtId="0" fontId="45" fillId="0" borderId="3" xfId="0" applyFont="1" applyBorder="1" applyAlignment="1">
      <alignment horizontal="centerContinuous"/>
    </xf>
    <xf numFmtId="0" fontId="15" fillId="0" borderId="4" xfId="0" applyFont="1" applyBorder="1" applyAlignment="1">
      <alignment horizontal="centerContinuous"/>
    </xf>
    <xf numFmtId="0" fontId="15" fillId="0" borderId="5" xfId="0" applyFont="1" applyBorder="1" applyAlignment="1">
      <alignment horizontal="centerContinuous"/>
    </xf>
    <xf numFmtId="0" fontId="45" fillId="0" borderId="6" xfId="0" applyFont="1" applyBorder="1" applyAlignment="1">
      <alignment horizontal="centerContinuous"/>
    </xf>
    <xf numFmtId="37" fontId="15" fillId="0" borderId="52" xfId="0" applyNumberFormat="1" applyFont="1" applyBorder="1" applyProtection="1"/>
    <xf numFmtId="0" fontId="15" fillId="0" borderId="19" xfId="0" applyFont="1" applyBorder="1"/>
    <xf numFmtId="0" fontId="15" fillId="0" borderId="17" xfId="0" applyFont="1" applyBorder="1"/>
    <xf numFmtId="0" fontId="15" fillId="0" borderId="41" xfId="0" applyFont="1" applyBorder="1" applyAlignment="1">
      <alignment horizontal="center"/>
    </xf>
    <xf numFmtId="0" fontId="15" fillId="0" borderId="20" xfId="0" applyFont="1" applyBorder="1" applyAlignment="1">
      <alignment horizontal="center"/>
    </xf>
    <xf numFmtId="37" fontId="15" fillId="0" borderId="33" xfId="0" applyNumberFormat="1" applyFont="1" applyBorder="1" applyProtection="1"/>
    <xf numFmtId="0" fontId="15" fillId="0" borderId="26" xfId="0" applyFont="1" applyBorder="1"/>
    <xf numFmtId="0" fontId="15" fillId="0" borderId="40" xfId="0" applyFont="1" applyBorder="1" applyAlignment="1">
      <alignment horizontal="center"/>
    </xf>
    <xf numFmtId="0" fontId="15" fillId="0" borderId="27" xfId="0" applyFont="1" applyBorder="1" applyAlignment="1">
      <alignment horizontal="center"/>
    </xf>
    <xf numFmtId="37" fontId="15" fillId="0" borderId="33" xfId="0" applyNumberFormat="1" applyFont="1" applyBorder="1" applyAlignment="1" applyProtection="1">
      <alignment horizontal="left"/>
    </xf>
    <xf numFmtId="0" fontId="15" fillId="0" borderId="26" xfId="0" applyFont="1" applyBorder="1" applyAlignment="1">
      <alignment horizontal="centerContinuous"/>
    </xf>
    <xf numFmtId="0" fontId="15" fillId="0" borderId="28" xfId="0" applyFont="1" applyBorder="1" applyAlignment="1">
      <alignment horizontal="centerContinuous"/>
    </xf>
    <xf numFmtId="0" fontId="15" fillId="0" borderId="28" xfId="0" applyFont="1" applyBorder="1" applyAlignment="1">
      <alignment horizontal="center"/>
    </xf>
    <xf numFmtId="37" fontId="15" fillId="0" borderId="34" xfId="0" applyNumberFormat="1" applyFont="1" applyBorder="1" applyAlignment="1" applyProtection="1">
      <alignment horizontal="left"/>
    </xf>
    <xf numFmtId="0" fontId="15" fillId="0" borderId="24" xfId="0" applyFont="1" applyBorder="1" applyAlignment="1">
      <alignment horizontal="centerContinuous"/>
    </xf>
    <xf numFmtId="0" fontId="15" fillId="0" borderId="43" xfId="0" applyFont="1" applyBorder="1" applyAlignment="1">
      <alignment horizontal="center"/>
    </xf>
    <xf numFmtId="0" fontId="15" fillId="0" borderId="22" xfId="0" applyFont="1" applyBorder="1" applyAlignment="1">
      <alignment horizontal="center"/>
    </xf>
    <xf numFmtId="0" fontId="15" fillId="0" borderId="25" xfId="0" applyFont="1" applyBorder="1" applyAlignment="1">
      <alignment horizontal="center"/>
    </xf>
    <xf numFmtId="5" fontId="15" fillId="0" borderId="40" xfId="0" applyNumberFormat="1" applyFont="1" applyBorder="1" applyProtection="1">
      <protection locked="0"/>
    </xf>
    <xf numFmtId="5" fontId="15" fillId="0" borderId="28" xfId="0" applyNumberFormat="1" applyFont="1" applyBorder="1" applyProtection="1">
      <protection locked="0"/>
    </xf>
    <xf numFmtId="5" fontId="15" fillId="0" borderId="27" xfId="0" applyNumberFormat="1" applyFont="1" applyBorder="1" applyProtection="1"/>
    <xf numFmtId="37" fontId="15" fillId="0" borderId="40" xfId="0" applyNumberFormat="1" applyFont="1" applyBorder="1" applyProtection="1">
      <protection locked="0"/>
    </xf>
    <xf numFmtId="37" fontId="15" fillId="0" borderId="28" xfId="0" applyNumberFormat="1" applyFont="1" applyBorder="1" applyProtection="1">
      <protection locked="0"/>
    </xf>
    <xf numFmtId="37" fontId="15" fillId="0" borderId="27" xfId="0" applyNumberFormat="1" applyFont="1" applyBorder="1" applyProtection="1"/>
    <xf numFmtId="37" fontId="15" fillId="0" borderId="47" xfId="0" applyNumberFormat="1" applyFont="1" applyBorder="1" applyProtection="1"/>
    <xf numFmtId="37" fontId="15" fillId="0" borderId="35" xfId="0" applyNumberFormat="1" applyFont="1" applyBorder="1" applyProtection="1"/>
    <xf numFmtId="37" fontId="15" fillId="0" borderId="48" xfId="0" applyNumberFormat="1" applyFont="1" applyBorder="1" applyProtection="1"/>
    <xf numFmtId="0" fontId="15" fillId="0" borderId="47" xfId="0" applyFont="1" applyBorder="1"/>
    <xf numFmtId="0" fontId="15" fillId="0" borderId="35" xfId="0" applyFont="1" applyBorder="1"/>
    <xf numFmtId="0" fontId="15" fillId="0" borderId="48" xfId="0" applyFont="1" applyBorder="1"/>
    <xf numFmtId="37" fontId="15" fillId="0" borderId="47" xfId="0" applyNumberFormat="1" applyFont="1" applyBorder="1" applyAlignment="1" applyProtection="1">
      <alignment horizontal="centerContinuous"/>
    </xf>
    <xf numFmtId="37" fontId="15" fillId="0" borderId="35" xfId="0" applyNumberFormat="1" applyFont="1" applyBorder="1" applyAlignment="1" applyProtection="1">
      <alignment horizontal="centerContinuous"/>
    </xf>
    <xf numFmtId="37" fontId="15" fillId="0" borderId="48" xfId="0" applyNumberFormat="1" applyFont="1" applyBorder="1" applyAlignment="1" applyProtection="1">
      <alignment horizontal="centerContinuous"/>
    </xf>
    <xf numFmtId="37" fontId="15" fillId="0" borderId="40" xfId="0" applyNumberFormat="1" applyFont="1" applyBorder="1" applyAlignment="1" applyProtection="1">
      <alignment horizontal="centerContinuous"/>
    </xf>
    <xf numFmtId="37" fontId="23" fillId="0" borderId="0" xfId="0" applyNumberFormat="1" applyFont="1" applyAlignment="1" applyProtection="1">
      <alignment horizontal="centerContinuous"/>
    </xf>
    <xf numFmtId="5" fontId="15" fillId="0" borderId="47" xfId="0" applyNumberFormat="1" applyFont="1" applyBorder="1" applyAlignment="1" applyProtection="1">
      <alignment horizontal="centerContinuous"/>
    </xf>
    <xf numFmtId="5" fontId="15" fillId="0" borderId="35" xfId="0" applyNumberFormat="1" applyFont="1" applyBorder="1" applyAlignment="1" applyProtection="1">
      <alignment horizontal="centerContinuous"/>
    </xf>
    <xf numFmtId="5" fontId="15" fillId="0" borderId="20" xfId="0" applyNumberFormat="1" applyFont="1" applyBorder="1" applyAlignment="1" applyProtection="1">
      <alignment horizontal="centerContinuous"/>
    </xf>
    <xf numFmtId="5" fontId="15" fillId="0" borderId="50" xfId="0" applyNumberFormat="1" applyFont="1" applyBorder="1" applyAlignment="1" applyProtection="1">
      <alignment horizontal="centerContinuous"/>
    </xf>
    <xf numFmtId="5" fontId="15" fillId="0" borderId="38" xfId="0" applyNumberFormat="1" applyFont="1" applyBorder="1" applyAlignment="1" applyProtection="1">
      <alignment horizontal="centerContinuous"/>
    </xf>
    <xf numFmtId="5" fontId="15" fillId="0" borderId="51" xfId="0" applyNumberFormat="1" applyFont="1" applyBorder="1" applyAlignment="1" applyProtection="1">
      <alignment horizontal="centerContinuous"/>
    </xf>
    <xf numFmtId="37" fontId="15" fillId="0" borderId="4" xfId="0" applyNumberFormat="1" applyFont="1" applyBorder="1" applyProtection="1"/>
    <xf numFmtId="37" fontId="15" fillId="0" borderId="21" xfId="0" applyNumberFormat="1" applyFont="1" applyBorder="1" applyProtection="1"/>
    <xf numFmtId="37" fontId="15" fillId="0" borderId="34" xfId="0" applyNumberFormat="1" applyFont="1" applyBorder="1" applyProtection="1"/>
    <xf numFmtId="0" fontId="15" fillId="0" borderId="40" xfId="0" applyFont="1" applyBorder="1" applyProtection="1">
      <protection locked="0"/>
    </xf>
    <xf numFmtId="0" fontId="15" fillId="0" borderId="28" xfId="0" applyFont="1" applyBorder="1" applyProtection="1">
      <protection locked="0"/>
    </xf>
    <xf numFmtId="37" fontId="15" fillId="0" borderId="41" xfId="0" applyNumberFormat="1" applyFont="1" applyBorder="1" applyProtection="1"/>
    <xf numFmtId="37" fontId="15" fillId="0" borderId="17" xfId="0" applyNumberFormat="1" applyFont="1" applyBorder="1" applyProtection="1"/>
    <xf numFmtId="37" fontId="15" fillId="0" borderId="20" xfId="0" applyNumberFormat="1" applyFont="1" applyBorder="1" applyProtection="1"/>
    <xf numFmtId="37" fontId="15" fillId="0" borderId="25" xfId="0" applyNumberFormat="1" applyFont="1" applyBorder="1" applyProtection="1"/>
    <xf numFmtId="5" fontId="15" fillId="0" borderId="47" xfId="0" applyNumberFormat="1" applyFont="1" applyBorder="1" applyProtection="1"/>
    <xf numFmtId="5" fontId="15" fillId="0" borderId="35" xfId="0" applyNumberFormat="1" applyFont="1" applyBorder="1" applyProtection="1"/>
    <xf numFmtId="5" fontId="15" fillId="0" borderId="48" xfId="0" applyNumberFormat="1" applyFont="1" applyBorder="1" applyProtection="1"/>
    <xf numFmtId="37" fontId="15" fillId="0" borderId="37" xfId="0" applyNumberFormat="1" applyFont="1" applyBorder="1" applyProtection="1"/>
    <xf numFmtId="0" fontId="15" fillId="0" borderId="30" xfId="0" applyFont="1" applyBorder="1"/>
    <xf numFmtId="37" fontId="15" fillId="0" borderId="49" xfId="0" applyNumberFormat="1" applyFont="1" applyBorder="1" applyProtection="1"/>
    <xf numFmtId="37" fontId="15" fillId="0" borderId="51" xfId="0" applyNumberFormat="1" applyFont="1" applyBorder="1" applyProtection="1"/>
    <xf numFmtId="37" fontId="15" fillId="0" borderId="0" xfId="0" applyNumberFormat="1" applyFont="1" applyAlignment="1" applyProtection="1">
      <alignment horizontal="centerContinuous"/>
    </xf>
    <xf numFmtId="37" fontId="15" fillId="0" borderId="3" xfId="0" applyNumberFormat="1" applyFont="1" applyBorder="1" applyProtection="1"/>
    <xf numFmtId="0" fontId="15" fillId="0" borderId="4" xfId="0" applyFont="1" applyBorder="1" applyProtection="1">
      <protection locked="0"/>
    </xf>
    <xf numFmtId="37" fontId="15" fillId="0" borderId="47" xfId="0" applyNumberFormat="1" applyFont="1" applyBorder="1" applyProtection="1">
      <protection locked="0"/>
    </xf>
    <xf numFmtId="37" fontId="15" fillId="0" borderId="35" xfId="0" applyNumberFormat="1" applyFont="1" applyBorder="1" applyProtection="1">
      <protection locked="0"/>
    </xf>
    <xf numFmtId="37" fontId="15" fillId="0" borderId="48" xfId="0" applyNumberFormat="1" applyFont="1" applyBorder="1" applyProtection="1">
      <protection locked="0"/>
    </xf>
    <xf numFmtId="37" fontId="15" fillId="0" borderId="6" xfId="0" applyNumberFormat="1" applyFont="1" applyBorder="1" applyProtection="1"/>
    <xf numFmtId="37" fontId="15" fillId="0" borderId="15" xfId="0" applyNumberFormat="1" applyFont="1" applyBorder="1" applyProtection="1"/>
    <xf numFmtId="0" fontId="23" fillId="0" borderId="25" xfId="0" applyFont="1" applyBorder="1" applyAlignment="1">
      <alignment horizontal="center"/>
    </xf>
    <xf numFmtId="5" fontId="23" fillId="0" borderId="65" xfId="0" applyNumberFormat="1" applyFont="1" applyBorder="1" applyProtection="1"/>
    <xf numFmtId="0" fontId="23" fillId="0" borderId="66" xfId="0" applyFont="1" applyBorder="1"/>
    <xf numFmtId="0" fontId="24" fillId="0" borderId="67" xfId="0" applyFont="1" applyBorder="1" applyAlignment="1">
      <alignment horizontal="centerContinuous"/>
    </xf>
    <xf numFmtId="0" fontId="23" fillId="0" borderId="61" xfId="0" applyFont="1" applyBorder="1" applyAlignment="1">
      <alignment horizontal="centerContinuous"/>
    </xf>
    <xf numFmtId="0" fontId="23" fillId="0" borderId="36" xfId="0" applyFont="1" applyBorder="1" applyAlignment="1">
      <alignment horizontal="centerContinuous"/>
    </xf>
    <xf numFmtId="0" fontId="23" fillId="0" borderId="37" xfId="0" applyFont="1" applyBorder="1"/>
    <xf numFmtId="0" fontId="24" fillId="0" borderId="3" xfId="0" applyFont="1" applyBorder="1"/>
    <xf numFmtId="0" fontId="17" fillId="0" borderId="23" xfId="0" applyFont="1" applyBorder="1" applyProtection="1">
      <protection locked="0"/>
    </xf>
    <xf numFmtId="0" fontId="23" fillId="0" borderId="32" xfId="0" applyFont="1" applyBorder="1" applyAlignment="1">
      <alignment horizontal="centerContinuous"/>
    </xf>
    <xf numFmtId="0" fontId="23" fillId="0" borderId="41" xfId="0" applyFont="1" applyBorder="1" applyAlignment="1">
      <alignment horizontal="center"/>
    </xf>
    <xf numFmtId="0" fontId="23" fillId="0" borderId="17" xfId="0" applyFont="1" applyBorder="1" applyAlignment="1">
      <alignment horizontal="center"/>
    </xf>
    <xf numFmtId="0" fontId="23" fillId="0" borderId="20" xfId="0" applyFont="1" applyBorder="1" applyAlignment="1">
      <alignment horizontal="center"/>
    </xf>
    <xf numFmtId="37" fontId="15" fillId="0" borderId="43" xfId="0" applyNumberFormat="1" applyFont="1" applyBorder="1" applyAlignment="1" applyProtection="1">
      <alignment horizontal="center"/>
      <protection locked="0"/>
    </xf>
    <xf numFmtId="5" fontId="17" fillId="0" borderId="28" xfId="0" applyNumberFormat="1" applyFont="1" applyBorder="1" applyProtection="1">
      <protection locked="0"/>
    </xf>
    <xf numFmtId="37" fontId="17" fillId="0" borderId="28" xfId="0" applyNumberFormat="1" applyFont="1" applyBorder="1" applyProtection="1">
      <protection locked="0"/>
    </xf>
    <xf numFmtId="37" fontId="23" fillId="0" borderId="17" xfId="0" applyNumberFormat="1" applyFont="1" applyBorder="1" applyProtection="1"/>
    <xf numFmtId="37" fontId="23" fillId="8" borderId="40" xfId="0" applyNumberFormat="1" applyFont="1" applyFill="1" applyBorder="1" applyProtection="1"/>
    <xf numFmtId="37" fontId="17" fillId="8" borderId="40" xfId="0" applyNumberFormat="1" applyFont="1" applyFill="1" applyBorder="1" applyProtection="1">
      <protection locked="0"/>
    </xf>
    <xf numFmtId="37" fontId="17" fillId="8" borderId="28" xfId="0" applyNumberFormat="1" applyFont="1" applyFill="1" applyBorder="1" applyProtection="1">
      <protection locked="0"/>
    </xf>
    <xf numFmtId="37" fontId="23" fillId="8" borderId="28" xfId="0" applyNumberFormat="1" applyFont="1" applyFill="1" applyBorder="1" applyProtection="1"/>
    <xf numFmtId="37" fontId="23" fillId="8" borderId="27" xfId="0" applyNumberFormat="1" applyFont="1" applyFill="1" applyBorder="1" applyProtection="1"/>
    <xf numFmtId="37" fontId="23" fillId="0" borderId="22" xfId="0" applyNumberFormat="1" applyFont="1" applyBorder="1" applyProtection="1"/>
    <xf numFmtId="5" fontId="23" fillId="0" borderId="41" xfId="0" applyNumberFormat="1" applyFont="1" applyBorder="1" applyProtection="1"/>
    <xf numFmtId="5" fontId="23" fillId="0" borderId="22" xfId="0" applyNumberFormat="1" applyFont="1" applyBorder="1" applyProtection="1"/>
    <xf numFmtId="0" fontId="17" fillId="0" borderId="7" xfId="0" applyFont="1" applyBorder="1" applyProtection="1">
      <protection locked="0"/>
    </xf>
    <xf numFmtId="0" fontId="15" fillId="0" borderId="0" xfId="0" applyFont="1" applyAlignment="1" applyProtection="1">
      <alignment horizontal="center"/>
      <protection locked="0"/>
    </xf>
    <xf numFmtId="0" fontId="15" fillId="0" borderId="0" xfId="0" applyFont="1" applyProtection="1">
      <protection locked="0"/>
    </xf>
    <xf numFmtId="0" fontId="23" fillId="0" borderId="4" xfId="0" applyFont="1" applyBorder="1" applyAlignment="1">
      <alignment horizontal="left"/>
    </xf>
    <xf numFmtId="0" fontId="23" fillId="0" borderId="42" xfId="0" applyFont="1" applyBorder="1" applyAlignment="1">
      <alignment horizontal="center"/>
    </xf>
    <xf numFmtId="0" fontId="23" fillId="0" borderId="7" xfId="0" applyFont="1" applyBorder="1" applyAlignment="1">
      <alignment horizontal="center"/>
    </xf>
    <xf numFmtId="0" fontId="23" fillId="0" borderId="32" xfId="0" applyFont="1" applyBorder="1" applyAlignment="1">
      <alignment horizontal="center"/>
    </xf>
    <xf numFmtId="0" fontId="23" fillId="0" borderId="33" xfId="0" applyFont="1" applyBorder="1" applyAlignment="1" applyProtection="1">
      <alignment horizontal="center"/>
    </xf>
    <xf numFmtId="0" fontId="23" fillId="0" borderId="37" xfId="0" applyFont="1" applyBorder="1" applyAlignment="1" applyProtection="1">
      <alignment horizontal="center"/>
    </xf>
    <xf numFmtId="5" fontId="23" fillId="0" borderId="39" xfId="0" applyNumberFormat="1" applyFont="1" applyBorder="1" applyProtection="1"/>
    <xf numFmtId="37" fontId="23" fillId="0" borderId="60" xfId="0" applyNumberFormat="1" applyFont="1" applyBorder="1" applyProtection="1"/>
    <xf numFmtId="0" fontId="23" fillId="0" borderId="12" xfId="0" applyFont="1" applyBorder="1" applyAlignment="1">
      <alignment horizontal="center"/>
    </xf>
    <xf numFmtId="0" fontId="0" fillId="0" borderId="38" xfId="0" applyBorder="1" applyAlignment="1">
      <alignment horizontal="center"/>
    </xf>
    <xf numFmtId="37" fontId="0" fillId="0" borderId="38" xfId="0" applyNumberFormat="1" applyBorder="1" applyProtection="1"/>
    <xf numFmtId="5" fontId="0" fillId="0" borderId="38" xfId="0" applyNumberFormat="1" applyBorder="1" applyProtection="1"/>
    <xf numFmtId="7" fontId="0" fillId="0" borderId="39" xfId="0" applyNumberFormat="1" applyBorder="1" applyProtection="1"/>
    <xf numFmtId="37" fontId="0" fillId="0" borderId="33" xfId="0" applyNumberFormat="1" applyBorder="1" applyProtection="1"/>
    <xf numFmtId="37" fontId="0" fillId="0" borderId="33" xfId="0" applyNumberFormat="1" applyBorder="1" applyAlignment="1" applyProtection="1">
      <alignment horizontal="center"/>
    </xf>
    <xf numFmtId="37" fontId="0" fillId="0" borderId="37" xfId="0" applyNumberFormat="1" applyBorder="1" applyAlignment="1" applyProtection="1">
      <alignment horizontal="center"/>
    </xf>
    <xf numFmtId="37" fontId="0" fillId="9" borderId="38" xfId="0" applyNumberFormat="1" applyFill="1" applyBorder="1" applyProtection="1"/>
    <xf numFmtId="0" fontId="0" fillId="0" borderId="39" xfId="0" applyBorder="1"/>
    <xf numFmtId="0" fontId="48" fillId="0" borderId="6" xfId="0" applyFont="1" applyBorder="1" applyAlignment="1">
      <alignment horizontal="centerContinuous"/>
    </xf>
    <xf numFmtId="0" fontId="41" fillId="0" borderId="6" xfId="0" applyFont="1" applyBorder="1"/>
    <xf numFmtId="37" fontId="5" fillId="0" borderId="28" xfId="0" applyNumberFormat="1" applyFont="1" applyBorder="1" applyProtection="1">
      <protection locked="0"/>
    </xf>
    <xf numFmtId="39" fontId="0" fillId="0" borderId="28" xfId="0" applyNumberFormat="1" applyBorder="1" applyProtection="1"/>
    <xf numFmtId="39" fontId="0" fillId="0" borderId="0" xfId="0" applyNumberFormat="1" applyAlignment="1" applyProtection="1">
      <alignment horizontal="centerContinuous"/>
    </xf>
    <xf numFmtId="39" fontId="0" fillId="0" borderId="4" xfId="0" applyNumberFormat="1" applyBorder="1" applyProtection="1"/>
    <xf numFmtId="39" fontId="0" fillId="0" borderId="5" xfId="0" applyNumberFormat="1" applyBorder="1" applyProtection="1"/>
    <xf numFmtId="39" fontId="0" fillId="0" borderId="7" xfId="0" applyNumberFormat="1" applyBorder="1" applyAlignment="1" applyProtection="1">
      <alignment horizontal="centerContinuous"/>
    </xf>
    <xf numFmtId="39" fontId="0" fillId="0" borderId="7" xfId="0" applyNumberFormat="1" applyBorder="1" applyProtection="1"/>
    <xf numFmtId="0" fontId="0" fillId="0" borderId="52" xfId="0" applyBorder="1" applyAlignment="1">
      <alignment horizontal="center"/>
    </xf>
    <xf numFmtId="39" fontId="0" fillId="0" borderId="17" xfId="0" applyNumberFormat="1" applyBorder="1" applyProtection="1"/>
    <xf numFmtId="5" fontId="23" fillId="0" borderId="35" xfId="0" applyNumberFormat="1" applyFont="1" applyBorder="1" applyProtection="1"/>
    <xf numFmtId="37" fontId="23" fillId="0" borderId="36" xfId="0" applyNumberFormat="1" applyFont="1" applyBorder="1" applyProtection="1"/>
    <xf numFmtId="37" fontId="17" fillId="0" borderId="35" xfId="0" applyNumberFormat="1" applyFont="1" applyBorder="1" applyProtection="1">
      <protection locked="0"/>
    </xf>
    <xf numFmtId="37" fontId="17" fillId="0" borderId="36" xfId="0" applyNumberFormat="1" applyFont="1" applyBorder="1" applyProtection="1">
      <protection locked="0"/>
    </xf>
    <xf numFmtId="37" fontId="17" fillId="0" borderId="22" xfId="0" applyNumberFormat="1" applyFont="1" applyBorder="1" applyProtection="1">
      <protection locked="0"/>
    </xf>
    <xf numFmtId="37" fontId="17" fillId="0" borderId="32" xfId="0" applyNumberFormat="1" applyFont="1" applyBorder="1" applyProtection="1">
      <protection locked="0"/>
    </xf>
    <xf numFmtId="37" fontId="17" fillId="0" borderId="0" xfId="0" applyNumberFormat="1" applyFont="1" applyAlignment="1" applyProtection="1">
      <alignment horizontal="centerContinuous"/>
      <protection locked="0"/>
    </xf>
    <xf numFmtId="0" fontId="24" fillId="0" borderId="21" xfId="0" applyFont="1" applyBorder="1" applyAlignment="1">
      <alignment horizontal="centerContinuous"/>
    </xf>
    <xf numFmtId="0" fontId="24" fillId="0" borderId="23" xfId="0" applyFont="1" applyBorder="1" applyAlignment="1">
      <alignment horizontal="centerContinuous"/>
    </xf>
    <xf numFmtId="0" fontId="24" fillId="0" borderId="32" xfId="0" applyFont="1" applyBorder="1" applyAlignment="1">
      <alignment horizontal="centerContinuous"/>
    </xf>
    <xf numFmtId="0" fontId="23" fillId="0" borderId="35" xfId="0" applyFont="1" applyBorder="1"/>
    <xf numFmtId="5" fontId="23" fillId="0" borderId="29" xfId="0" applyNumberFormat="1" applyFont="1" applyBorder="1" applyProtection="1"/>
    <xf numFmtId="5" fontId="23" fillId="0" borderId="12" xfId="0" applyNumberFormat="1" applyFont="1" applyBorder="1" applyProtection="1"/>
    <xf numFmtId="37" fontId="17" fillId="0" borderId="17" xfId="0" applyNumberFormat="1" applyFont="1" applyBorder="1" applyProtection="1">
      <protection locked="0"/>
    </xf>
    <xf numFmtId="37" fontId="17" fillId="0" borderId="42" xfId="0" applyNumberFormat="1" applyFont="1" applyBorder="1" applyProtection="1">
      <protection locked="0"/>
    </xf>
    <xf numFmtId="0" fontId="49" fillId="0" borderId="0" xfId="0" applyFont="1" applyAlignment="1" applyProtection="1">
      <alignment horizontal="centerContinuous"/>
      <protection locked="0"/>
    </xf>
    <xf numFmtId="0" fontId="50" fillId="0" borderId="0" xfId="0" applyFont="1" applyAlignment="1" applyProtection="1">
      <alignment horizontal="left" wrapText="1"/>
      <protection locked="0"/>
    </xf>
    <xf numFmtId="0" fontId="32" fillId="0" borderId="7" xfId="0" applyFont="1" applyBorder="1" applyAlignment="1">
      <alignment horizontal="centerContinuous" wrapText="1"/>
    </xf>
    <xf numFmtId="0" fontId="50" fillId="0" borderId="0" xfId="0" applyFont="1" applyAlignment="1" applyProtection="1">
      <alignment horizontal="centerContinuous" wrapText="1"/>
      <protection locked="0"/>
    </xf>
    <xf numFmtId="0" fontId="23" fillId="0" borderId="6" xfId="0" applyFont="1" applyBorder="1" applyAlignment="1">
      <alignment horizontal="right"/>
    </xf>
    <xf numFmtId="0" fontId="23" fillId="0" borderId="68" xfId="0" applyFont="1" applyBorder="1"/>
    <xf numFmtId="0" fontId="50" fillId="0" borderId="11" xfId="0" applyFont="1" applyBorder="1" applyAlignment="1" applyProtection="1">
      <alignment horizontal="left" wrapText="1"/>
      <protection locked="0"/>
    </xf>
    <xf numFmtId="0" fontId="51" fillId="0" borderId="6" xfId="0" applyFont="1" applyBorder="1" applyAlignment="1">
      <alignment horizontal="centerContinuous"/>
    </xf>
    <xf numFmtId="0" fontId="51" fillId="0" borderId="0" xfId="0" applyFont="1" applyAlignment="1">
      <alignment horizontal="centerContinuous"/>
    </xf>
    <xf numFmtId="0" fontId="51" fillId="0" borderId="7" xfId="0" applyFont="1" applyBorder="1" applyAlignment="1">
      <alignment horizontal="centerContinuous"/>
    </xf>
    <xf numFmtId="39" fontId="23" fillId="0" borderId="7" xfId="0" applyNumberFormat="1" applyFont="1" applyBorder="1" applyProtection="1"/>
    <xf numFmtId="0" fontId="17" fillId="0" borderId="43" xfId="0" applyFont="1" applyBorder="1" applyProtection="1">
      <protection locked="0"/>
    </xf>
    <xf numFmtId="39" fontId="23" fillId="0" borderId="36" xfId="0" applyNumberFormat="1" applyFont="1" applyBorder="1" applyProtection="1"/>
    <xf numFmtId="0" fontId="17" fillId="0" borderId="58" xfId="0" applyFont="1" applyBorder="1" applyProtection="1">
      <protection locked="0"/>
    </xf>
    <xf numFmtId="0" fontId="17" fillId="0" borderId="29" xfId="0" applyFont="1" applyBorder="1" applyProtection="1">
      <protection locked="0"/>
    </xf>
    <xf numFmtId="39" fontId="23" fillId="0" borderId="39" xfId="0" applyNumberFormat="1" applyFont="1" applyBorder="1" applyProtection="1"/>
    <xf numFmtId="39" fontId="23" fillId="0" borderId="0" xfId="0" applyNumberFormat="1" applyFont="1" applyProtection="1"/>
    <xf numFmtId="39" fontId="23" fillId="0" borderId="0" xfId="0" applyNumberFormat="1" applyFont="1" applyAlignment="1" applyProtection="1">
      <alignment horizontal="centerContinuous"/>
    </xf>
    <xf numFmtId="37" fontId="23" fillId="0" borderId="4" xfId="0" applyNumberFormat="1" applyFont="1" applyBorder="1" applyProtection="1"/>
    <xf numFmtId="39" fontId="23" fillId="0" borderId="5" xfId="0" applyNumberFormat="1" applyFont="1" applyBorder="1" applyProtection="1"/>
    <xf numFmtId="39" fontId="23" fillId="0" borderId="7" xfId="0" applyNumberFormat="1" applyFont="1" applyBorder="1" applyAlignment="1" applyProtection="1">
      <alignment horizontal="centerContinuous"/>
    </xf>
    <xf numFmtId="37" fontId="23" fillId="0" borderId="23" xfId="0" applyNumberFormat="1" applyFont="1" applyBorder="1" applyProtection="1"/>
    <xf numFmtId="39" fontId="23" fillId="0" borderId="32" xfId="0" applyNumberFormat="1" applyFont="1" applyBorder="1" applyProtection="1"/>
    <xf numFmtId="39" fontId="23" fillId="0" borderId="7" xfId="0" applyNumberFormat="1" applyFont="1" applyBorder="1" applyAlignment="1" applyProtection="1">
      <alignment horizontal="center"/>
    </xf>
    <xf numFmtId="37" fontId="23" fillId="0" borderId="28" xfId="0" applyNumberFormat="1" applyFont="1" applyBorder="1" applyAlignment="1" applyProtection="1">
      <alignment horizontal="center"/>
    </xf>
    <xf numFmtId="37" fontId="23" fillId="0" borderId="22" xfId="0" applyNumberFormat="1" applyFont="1" applyBorder="1" applyAlignment="1" applyProtection="1">
      <alignment horizontal="center"/>
    </xf>
    <xf numFmtId="39" fontId="23" fillId="0" borderId="32" xfId="0" applyNumberFormat="1" applyFont="1" applyBorder="1" applyAlignment="1" applyProtection="1">
      <alignment horizontal="center"/>
    </xf>
    <xf numFmtId="0" fontId="17" fillId="0" borderId="28" xfId="0" applyFont="1" applyBorder="1" applyAlignment="1" applyProtection="1">
      <alignment horizontal="center"/>
      <protection locked="0"/>
    </xf>
    <xf numFmtId="0" fontId="23" fillId="0" borderId="58" xfId="0" applyFont="1" applyBorder="1"/>
    <xf numFmtId="0" fontId="0" fillId="0" borderId="6" xfId="0" applyBorder="1" applyAlignment="1">
      <alignment horizontal="centerContinuous"/>
    </xf>
    <xf numFmtId="0" fontId="0" fillId="0" borderId="35" xfId="0" applyBorder="1" applyAlignment="1">
      <alignment horizontal="centerContinuous"/>
    </xf>
    <xf numFmtId="5" fontId="23" fillId="0" borderId="28" xfId="0" applyNumberFormat="1" applyFont="1" applyBorder="1" applyAlignment="1" applyProtection="1">
      <alignment horizontal="center"/>
    </xf>
    <xf numFmtId="5" fontId="23" fillId="0" borderId="22" xfId="0" applyNumberFormat="1" applyFont="1" applyBorder="1" applyAlignment="1" applyProtection="1">
      <alignment horizontal="center"/>
    </xf>
    <xf numFmtId="5" fontId="17" fillId="0" borderId="7" xfId="0" applyNumberFormat="1" applyFont="1" applyBorder="1" applyProtection="1">
      <protection locked="0"/>
    </xf>
    <xf numFmtId="0" fontId="17" fillId="0" borderId="6" xfId="0" applyFont="1" applyBorder="1" applyProtection="1">
      <protection locked="0"/>
    </xf>
    <xf numFmtId="0" fontId="0" fillId="0" borderId="28" xfId="0" applyBorder="1" applyAlignment="1">
      <alignment horizontal="center"/>
    </xf>
    <xf numFmtId="0" fontId="0" fillId="0" borderId="22" xfId="0" applyBorder="1" applyAlignment="1">
      <alignment horizontal="center"/>
    </xf>
    <xf numFmtId="0" fontId="0" fillId="0" borderId="32" xfId="0" applyBorder="1" applyAlignment="1">
      <alignment horizontal="center"/>
    </xf>
    <xf numFmtId="5" fontId="0" fillId="0" borderId="0" xfId="0" applyNumberFormat="1" applyAlignment="1" applyProtection="1">
      <alignment horizontal="centerContinuous"/>
    </xf>
    <xf numFmtId="166" fontId="30" fillId="0" borderId="0" xfId="0" applyNumberFormat="1" applyFont="1" applyProtection="1"/>
    <xf numFmtId="0" fontId="0" fillId="0" borderId="5" xfId="0" applyBorder="1" applyAlignment="1">
      <alignment horizontal="centerContinuous"/>
    </xf>
    <xf numFmtId="0" fontId="29" fillId="0" borderId="7" xfId="0" applyFont="1" applyBorder="1" applyAlignment="1">
      <alignment horizontal="centerContinuous"/>
    </xf>
    <xf numFmtId="39" fontId="30" fillId="0" borderId="0" xfId="0" applyNumberFormat="1" applyFont="1" applyProtection="1"/>
    <xf numFmtId="5" fontId="0" fillId="0" borderId="6" xfId="0" applyNumberFormat="1" applyBorder="1" applyProtection="1"/>
    <xf numFmtId="0" fontId="30" fillId="0" borderId="21" xfId="0" applyFont="1" applyBorder="1"/>
    <xf numFmtId="0" fontId="30" fillId="0" borderId="23" xfId="0" applyFont="1" applyBorder="1"/>
    <xf numFmtId="0" fontId="30" fillId="0" borderId="32" xfId="0" applyFont="1" applyBorder="1"/>
    <xf numFmtId="0" fontId="30" fillId="0" borderId="40" xfId="0" applyFont="1" applyBorder="1"/>
    <xf numFmtId="0" fontId="30" fillId="0" borderId="28" xfId="0" applyFont="1" applyBorder="1"/>
    <xf numFmtId="0" fontId="30" fillId="0" borderId="28" xfId="0" applyFont="1" applyBorder="1" applyAlignment="1">
      <alignment horizontal="centerContinuous"/>
    </xf>
    <xf numFmtId="0" fontId="30" fillId="0" borderId="22" xfId="0" applyFont="1" applyBorder="1"/>
    <xf numFmtId="5" fontId="30" fillId="0" borderId="40" xfId="0" applyNumberFormat="1" applyFont="1" applyBorder="1" applyProtection="1"/>
    <xf numFmtId="5" fontId="30" fillId="0" borderId="28" xfId="0" applyNumberFormat="1" applyFont="1" applyBorder="1" applyProtection="1"/>
    <xf numFmtId="37" fontId="30" fillId="0" borderId="28" xfId="0" applyNumberFormat="1" applyFont="1" applyBorder="1" applyProtection="1"/>
    <xf numFmtId="0" fontId="30" fillId="0" borderId="38" xfId="0" applyFont="1" applyBorder="1"/>
    <xf numFmtId="0" fontId="30" fillId="0" borderId="39" xfId="0" applyFont="1" applyBorder="1"/>
    <xf numFmtId="0" fontId="52" fillId="0" borderId="6" xfId="0" applyFont="1" applyBorder="1" applyAlignment="1">
      <alignment horizontal="centerContinuous"/>
    </xf>
    <xf numFmtId="0" fontId="52" fillId="0" borderId="0" xfId="0" applyFont="1" applyAlignment="1">
      <alignment horizontal="centerContinuous"/>
    </xf>
    <xf numFmtId="0" fontId="52" fillId="0" borderId="7" xfId="0" applyFont="1" applyBorder="1" applyAlignment="1">
      <alignment horizontal="centerContinuous"/>
    </xf>
    <xf numFmtId="0" fontId="30" fillId="0" borderId="35" xfId="0" applyFont="1" applyBorder="1"/>
    <xf numFmtId="0" fontId="30" fillId="0" borderId="36" xfId="0" applyFont="1" applyBorder="1"/>
    <xf numFmtId="0" fontId="30" fillId="0" borderId="26" xfId="0" applyFont="1" applyBorder="1"/>
    <xf numFmtId="37" fontId="30" fillId="0" borderId="0" xfId="0" applyNumberFormat="1" applyFont="1" applyProtection="1"/>
    <xf numFmtId="5" fontId="30" fillId="0" borderId="0" xfId="0" applyNumberFormat="1" applyFont="1" applyProtection="1"/>
    <xf numFmtId="0" fontId="30" fillId="0" borderId="30" xfId="0" applyFont="1" applyBorder="1"/>
    <xf numFmtId="0" fontId="5" fillId="0" borderId="22" xfId="0" applyFont="1" applyBorder="1" applyProtection="1">
      <protection locked="0"/>
    </xf>
    <xf numFmtId="37" fontId="5" fillId="0" borderId="22" xfId="0" applyNumberFormat="1" applyFont="1" applyBorder="1" applyProtection="1">
      <protection locked="0"/>
    </xf>
    <xf numFmtId="0" fontId="24" fillId="0" borderId="11" xfId="0" applyFont="1" applyBorder="1"/>
    <xf numFmtId="166" fontId="0" fillId="0" borderId="69" xfId="0" applyNumberFormat="1" applyBorder="1" applyProtection="1"/>
    <xf numFmtId="0" fontId="0" fillId="0" borderId="12" xfId="0" applyBorder="1" applyAlignment="1">
      <alignment horizontal="center"/>
    </xf>
    <xf numFmtId="37" fontId="0" fillId="0" borderId="0" xfId="0" applyNumberFormat="1" applyAlignment="1" applyProtection="1">
      <alignment horizontal="centerContinuous"/>
    </xf>
    <xf numFmtId="0" fontId="24" fillId="0" borderId="0" xfId="0" applyFont="1" applyAlignment="1">
      <alignment horizontal="center"/>
    </xf>
    <xf numFmtId="0" fontId="53" fillId="0" borderId="0" xfId="0" applyFont="1" applyAlignment="1">
      <alignment horizontal="centerContinuous" vertical="top"/>
    </xf>
    <xf numFmtId="0" fontId="53" fillId="0" borderId="0" xfId="0" applyFont="1" applyAlignment="1">
      <alignment horizontal="left"/>
    </xf>
    <xf numFmtId="0" fontId="53" fillId="0" borderId="0" xfId="0" applyFont="1" applyAlignment="1">
      <alignment horizontal="centerContinuous" vertical="top" wrapText="1"/>
    </xf>
    <xf numFmtId="0" fontId="54" fillId="0" borderId="0" xfId="0" applyFont="1" applyProtection="1">
      <protection locked="0"/>
    </xf>
    <xf numFmtId="0" fontId="55" fillId="0" borderId="0" xfId="0" applyFont="1" applyProtection="1">
      <protection locked="0"/>
    </xf>
    <xf numFmtId="0" fontId="56" fillId="0" borderId="0" xfId="0" applyFont="1" applyAlignment="1" applyProtection="1">
      <alignment vertical="top"/>
      <protection locked="0"/>
    </xf>
    <xf numFmtId="0" fontId="57" fillId="0" borderId="0" xfId="0" applyFont="1" applyProtection="1">
      <protection locked="0"/>
    </xf>
    <xf numFmtId="0" fontId="57" fillId="0" borderId="0" xfId="0" applyFont="1" applyAlignment="1" applyProtection="1">
      <alignment horizontal="centerContinuous"/>
      <protection locked="0"/>
    </xf>
    <xf numFmtId="0" fontId="0" fillId="0" borderId="3" xfId="0" applyBorder="1" applyProtection="1"/>
    <xf numFmtId="0" fontId="0" fillId="0" borderId="4" xfId="0" applyBorder="1" applyProtection="1"/>
    <xf numFmtId="0" fontId="0" fillId="0" borderId="5" xfId="0" applyBorder="1" applyProtection="1"/>
    <xf numFmtId="0" fontId="24" fillId="0" borderId="6" xfId="0" applyFont="1" applyBorder="1" applyAlignment="1" applyProtection="1">
      <alignment horizontal="centerContinuous"/>
    </xf>
    <xf numFmtId="0" fontId="24" fillId="0" borderId="7" xfId="0" applyFont="1" applyBorder="1" applyAlignment="1" applyProtection="1">
      <alignment horizontal="centerContinuous"/>
    </xf>
    <xf numFmtId="0" fontId="0" fillId="0" borderId="21" xfId="0" applyBorder="1" applyProtection="1"/>
    <xf numFmtId="0" fontId="0" fillId="0" borderId="23" xfId="0" applyBorder="1" applyProtection="1"/>
    <xf numFmtId="0" fontId="0" fillId="0" borderId="32" xfId="0" applyBorder="1" applyProtection="1"/>
    <xf numFmtId="0" fontId="0" fillId="0" borderId="6" xfId="0" applyBorder="1" applyProtection="1"/>
    <xf numFmtId="0" fontId="0" fillId="0" borderId="40" xfId="0" applyBorder="1" applyProtection="1"/>
    <xf numFmtId="0" fontId="0" fillId="0" borderId="28" xfId="0" applyBorder="1" applyProtection="1"/>
    <xf numFmtId="0" fontId="0" fillId="0" borderId="7" xfId="0" applyBorder="1" applyProtection="1"/>
    <xf numFmtId="0" fontId="0" fillId="0" borderId="6" xfId="0" applyBorder="1" applyAlignment="1" applyProtection="1">
      <alignment horizontal="left"/>
    </xf>
    <xf numFmtId="0" fontId="0" fillId="0" borderId="15" xfId="0" applyBorder="1" applyProtection="1"/>
    <xf numFmtId="0" fontId="0" fillId="0" borderId="58" xfId="0" applyBorder="1" applyProtection="1"/>
    <xf numFmtId="0" fontId="0" fillId="0" borderId="29" xfId="0" applyBorder="1" applyProtection="1"/>
    <xf numFmtId="0" fontId="0" fillId="0" borderId="12" xfId="0" applyBorder="1" applyProtection="1"/>
    <xf numFmtId="0" fontId="0" fillId="0" borderId="40" xfId="0" applyBorder="1" applyAlignment="1" applyProtection="1">
      <alignment horizontal="center"/>
    </xf>
    <xf numFmtId="0" fontId="33" fillId="0" borderId="0" xfId="0" applyFont="1" applyProtection="1"/>
    <xf numFmtId="0" fontId="58" fillId="0" borderId="0" xfId="0" applyFont="1" applyAlignment="1" applyProtection="1">
      <alignment horizontal="centerContinuous"/>
    </xf>
    <xf numFmtId="0" fontId="51" fillId="0" borderId="0" xfId="0" applyFont="1" applyAlignment="1" applyProtection="1">
      <alignment horizontal="centerContinuous"/>
    </xf>
    <xf numFmtId="0" fontId="28" fillId="0" borderId="0" xfId="0" applyFont="1" applyProtection="1"/>
    <xf numFmtId="0" fontId="28" fillId="0" borderId="0" xfId="0" applyFont="1" applyAlignment="1" applyProtection="1">
      <alignment horizontal="centerContinuous"/>
    </xf>
    <xf numFmtId="0" fontId="35" fillId="0" borderId="0" xfId="0" applyFont="1" applyProtection="1"/>
    <xf numFmtId="0" fontId="26" fillId="0" borderId="0" xfId="0" applyFont="1" applyProtection="1"/>
    <xf numFmtId="0" fontId="35" fillId="0" borderId="0" xfId="0" applyFont="1" applyAlignment="1" applyProtection="1">
      <alignment horizontal="center"/>
    </xf>
    <xf numFmtId="0" fontId="0" fillId="0" borderId="0" xfId="0" applyAlignment="1" applyProtection="1">
      <alignment horizontal="center"/>
    </xf>
    <xf numFmtId="37" fontId="35" fillId="0" borderId="0" xfId="0" applyNumberFormat="1" applyFont="1" applyProtection="1"/>
    <xf numFmtId="37" fontId="28" fillId="0" borderId="0" xfId="0" applyNumberFormat="1" applyFont="1" applyProtection="1"/>
    <xf numFmtId="0" fontId="28" fillId="0" borderId="0" xfId="0" applyFont="1" applyAlignment="1" applyProtection="1">
      <alignment horizontal="left"/>
    </xf>
    <xf numFmtId="37" fontId="28" fillId="0" borderId="61" xfId="0" applyNumberFormat="1" applyFont="1" applyBorder="1" applyProtection="1"/>
    <xf numFmtId="0" fontId="24" fillId="0" borderId="0" xfId="0" applyFont="1" applyProtection="1"/>
    <xf numFmtId="37" fontId="23" fillId="0" borderId="61" xfId="0" applyNumberFormat="1" applyFont="1" applyBorder="1" applyAlignment="1" applyProtection="1">
      <alignment horizontal="right"/>
    </xf>
    <xf numFmtId="0" fontId="29" fillId="0" borderId="0" xfId="0" applyFont="1" applyAlignment="1" applyProtection="1">
      <alignment horizontal="centerContinuous"/>
    </xf>
    <xf numFmtId="0" fontId="35" fillId="0" borderId="0" xfId="0" applyFont="1" applyAlignment="1" applyProtection="1">
      <alignment horizontal="centerContinuous"/>
    </xf>
    <xf numFmtId="7" fontId="23" fillId="0" borderId="0" xfId="0" applyNumberFormat="1" applyFont="1" applyProtection="1"/>
    <xf numFmtId="0" fontId="24" fillId="0" borderId="0" xfId="0" applyFont="1" applyAlignment="1" applyProtection="1">
      <alignment horizontal="center"/>
    </xf>
    <xf numFmtId="172" fontId="23" fillId="0" borderId="0" xfId="0" applyNumberFormat="1" applyFont="1" applyProtection="1"/>
    <xf numFmtId="173" fontId="23" fillId="0" borderId="0" xfId="0" applyNumberFormat="1" applyFont="1" applyProtection="1"/>
    <xf numFmtId="168" fontId="23" fillId="0" borderId="0" xfId="0" applyNumberFormat="1" applyFont="1" applyProtection="1"/>
    <xf numFmtId="0" fontId="59" fillId="0" borderId="0" xfId="0" applyFont="1" applyProtection="1"/>
    <xf numFmtId="37" fontId="24" fillId="0" borderId="0" xfId="0" applyNumberFormat="1" applyFont="1" applyAlignment="1" applyProtection="1">
      <alignment horizontal="centerContinuous"/>
    </xf>
    <xf numFmtId="166" fontId="23" fillId="0" borderId="0" xfId="0" applyNumberFormat="1" applyFont="1" applyProtection="1"/>
    <xf numFmtId="0" fontId="60" fillId="0" borderId="0" xfId="0" applyFont="1" applyProtection="1">
      <protection locked="0"/>
    </xf>
    <xf numFmtId="0" fontId="61" fillId="0" borderId="0" xfId="0" applyFont="1" applyProtection="1">
      <protection locked="0"/>
    </xf>
    <xf numFmtId="0" fontId="10" fillId="2" borderId="0" xfId="0" applyFont="1" applyFill="1" applyAlignment="1" applyProtection="1">
      <alignment horizontal="center"/>
      <protection locked="0"/>
    </xf>
    <xf numFmtId="0" fontId="23" fillId="0" borderId="18" xfId="0" applyFont="1" applyBorder="1" applyAlignment="1">
      <alignment horizontal="center"/>
    </xf>
    <xf numFmtId="0" fontId="17" fillId="0" borderId="22" xfId="0" applyFont="1" applyBorder="1" applyAlignment="1" applyProtection="1">
      <alignment horizontal="center"/>
      <protection locked="0"/>
    </xf>
    <xf numFmtId="0" fontId="24" fillId="0" borderId="28" xfId="0" applyFont="1" applyBorder="1" applyAlignment="1">
      <alignment horizontal="center"/>
    </xf>
    <xf numFmtId="0" fontId="0" fillId="0" borderId="29" xfId="0" applyBorder="1" applyAlignment="1">
      <alignment horizontal="center"/>
    </xf>
    <xf numFmtId="0" fontId="28" fillId="0" borderId="0" xfId="0" applyFont="1" applyAlignment="1">
      <alignment horizontal="center"/>
    </xf>
    <xf numFmtId="0" fontId="28" fillId="0" borderId="40" xfId="0" applyFont="1" applyBorder="1" applyAlignment="1">
      <alignment horizontal="center"/>
    </xf>
    <xf numFmtId="0" fontId="28" fillId="0" borderId="7" xfId="0" applyFont="1" applyBorder="1" applyAlignment="1">
      <alignment horizontal="center"/>
    </xf>
    <xf numFmtId="0" fontId="28" fillId="0" borderId="23" xfId="0" applyFont="1" applyBorder="1" applyAlignment="1">
      <alignment horizontal="center"/>
    </xf>
    <xf numFmtId="0" fontId="28" fillId="0" borderId="43" xfId="0" applyFont="1" applyBorder="1" applyAlignment="1">
      <alignment horizontal="center"/>
    </xf>
    <xf numFmtId="0" fontId="28" fillId="0" borderId="32" xfId="0" applyFont="1" applyBorder="1" applyAlignment="1">
      <alignment horizontal="center"/>
    </xf>
    <xf numFmtId="0" fontId="28" fillId="0" borderId="23" xfId="0" applyFont="1" applyBorder="1" applyAlignment="1">
      <alignment horizontal="right"/>
    </xf>
    <xf numFmtId="0" fontId="23" fillId="0" borderId="57" xfId="0" applyFont="1" applyBorder="1" applyAlignment="1">
      <alignment horizontal="right"/>
    </xf>
    <xf numFmtId="0" fontId="23" fillId="0" borderId="49" xfId="0" applyFont="1" applyBorder="1" applyAlignment="1">
      <alignment horizontal="right"/>
    </xf>
    <xf numFmtId="0" fontId="23" fillId="0" borderId="24" xfId="0" applyFont="1" applyBorder="1" applyAlignment="1">
      <alignment horizontal="center"/>
    </xf>
    <xf numFmtId="0" fontId="23" fillId="0" borderId="57" xfId="0" applyFont="1" applyBorder="1" applyAlignment="1">
      <alignment horizontal="center"/>
    </xf>
    <xf numFmtId="0" fontId="23" fillId="0" borderId="49" xfId="0" applyFont="1" applyBorder="1" applyAlignment="1">
      <alignment horizontal="center"/>
    </xf>
    <xf numFmtId="0" fontId="43" fillId="0" borderId="18" xfId="0" applyFont="1" applyBorder="1" applyAlignment="1">
      <alignment horizontal="center"/>
    </xf>
    <xf numFmtId="0" fontId="43" fillId="0" borderId="41" xfId="0" applyFont="1" applyBorder="1" applyAlignment="1">
      <alignment horizontal="center"/>
    </xf>
    <xf numFmtId="0" fontId="43" fillId="0" borderId="42" xfId="0" applyFont="1" applyBorder="1" applyAlignment="1">
      <alignment horizontal="center"/>
    </xf>
    <xf numFmtId="0" fontId="43" fillId="0" borderId="23" xfId="0" applyFont="1" applyBorder="1" applyAlignment="1">
      <alignment horizontal="center"/>
    </xf>
    <xf numFmtId="0" fontId="43" fillId="0" borderId="43" xfId="0" applyFont="1" applyBorder="1" applyAlignment="1">
      <alignment horizontal="center"/>
    </xf>
    <xf numFmtId="0" fontId="43" fillId="0" borderId="32" xfId="0" applyFont="1" applyBorder="1" applyAlignment="1">
      <alignment horizontal="center"/>
    </xf>
    <xf numFmtId="0" fontId="15" fillId="3" borderId="20" xfId="0" applyFont="1" applyFill="1" applyBorder="1" applyAlignment="1">
      <alignment horizontal="center"/>
    </xf>
    <xf numFmtId="0" fontId="15" fillId="3" borderId="27" xfId="0" applyFont="1" applyFill="1" applyBorder="1" applyAlignment="1">
      <alignment horizontal="center"/>
    </xf>
    <xf numFmtId="0" fontId="15" fillId="3" borderId="23" xfId="0" applyFont="1" applyFill="1" applyBorder="1" applyAlignment="1">
      <alignment horizontal="center"/>
    </xf>
    <xf numFmtId="0" fontId="15" fillId="3" borderId="25" xfId="0" applyFont="1" applyFill="1" applyBorder="1" applyAlignment="1">
      <alignment horizontal="center"/>
    </xf>
    <xf numFmtId="0" fontId="0" fillId="0" borderId="23" xfId="0" applyBorder="1" applyAlignment="1">
      <alignment horizontal="center"/>
    </xf>
    <xf numFmtId="0" fontId="15" fillId="3" borderId="23" xfId="0" applyFont="1" applyFill="1" applyBorder="1" applyAlignment="1">
      <alignment horizontal="right"/>
    </xf>
    <xf numFmtId="0" fontId="15" fillId="0" borderId="58" xfId="0" applyFont="1" applyBorder="1" applyAlignment="1">
      <alignment horizontal="right"/>
    </xf>
    <xf numFmtId="0" fontId="0" fillId="0" borderId="57" xfId="0" applyBorder="1" applyAlignment="1">
      <alignment horizontal="center"/>
    </xf>
    <xf numFmtId="0" fontId="0" fillId="0" borderId="41" xfId="0" applyBorder="1" applyAlignment="1">
      <alignment horizontal="right"/>
    </xf>
    <xf numFmtId="0" fontId="0" fillId="0" borderId="50" xfId="0" applyBorder="1" applyAlignment="1">
      <alignment horizontal="right"/>
    </xf>
    <xf numFmtId="0" fontId="15" fillId="3" borderId="32" xfId="0" applyFont="1" applyFill="1" applyBorder="1" applyAlignment="1">
      <alignment horizontal="center"/>
    </xf>
    <xf numFmtId="0" fontId="15" fillId="3" borderId="30" xfId="0" applyFont="1" applyFill="1" applyBorder="1" applyAlignment="1">
      <alignment horizontal="center"/>
    </xf>
    <xf numFmtId="0" fontId="0" fillId="0" borderId="19" xfId="0" applyBorder="1" applyAlignment="1">
      <alignment horizontal="center"/>
    </xf>
    <xf numFmtId="0" fontId="0" fillId="0" borderId="41" xfId="0" applyBorder="1" applyAlignment="1">
      <alignment horizontal="center"/>
    </xf>
    <xf numFmtId="0" fontId="0" fillId="0" borderId="18" xfId="0" applyBorder="1" applyAlignment="1">
      <alignment horizontal="center"/>
    </xf>
    <xf numFmtId="0" fontId="15" fillId="3" borderId="42" xfId="0" applyFont="1" applyFill="1" applyBorder="1" applyAlignment="1">
      <alignment horizontal="center"/>
    </xf>
    <xf numFmtId="0" fontId="0" fillId="0" borderId="57" xfId="0" applyBorder="1" applyAlignment="1" applyProtection="1">
      <alignment horizontal="center"/>
    </xf>
    <xf numFmtId="0" fontId="0" fillId="0" borderId="61" xfId="0" applyBorder="1" applyAlignment="1">
      <alignment horizontal="center"/>
    </xf>
    <xf numFmtId="0" fontId="0" fillId="0" borderId="43" xfId="0" applyBorder="1" applyAlignment="1">
      <alignment horizontal="right"/>
    </xf>
    <xf numFmtId="0" fontId="0" fillId="0" borderId="50" xfId="0" applyBorder="1" applyAlignment="1">
      <alignment horizontal="center"/>
    </xf>
    <xf numFmtId="0" fontId="0" fillId="0" borderId="11" xfId="0" applyBorder="1" applyAlignment="1">
      <alignment horizontal="center"/>
    </xf>
    <xf numFmtId="0" fontId="0" fillId="0" borderId="58" xfId="0" applyBorder="1" applyAlignment="1">
      <alignment horizontal="center"/>
    </xf>
    <xf numFmtId="0" fontId="0" fillId="0" borderId="26" xfId="0" applyBorder="1" applyAlignment="1">
      <alignment horizontal="right"/>
    </xf>
    <xf numFmtId="0" fontId="0" fillId="0" borderId="6" xfId="0" applyBorder="1" applyAlignment="1">
      <alignment horizontal="center" vertical="top"/>
    </xf>
    <xf numFmtId="0" fontId="0" fillId="0" borderId="20" xfId="0" applyBorder="1" applyAlignment="1">
      <alignment horizontal="center"/>
    </xf>
    <xf numFmtId="0" fontId="29" fillId="0" borderId="0" xfId="0" applyFont="1" applyAlignment="1">
      <alignment horizontal="center"/>
    </xf>
    <xf numFmtId="0" fontId="0" fillId="0" borderId="42" xfId="0" applyBorder="1" applyAlignment="1">
      <alignment horizontal="center"/>
    </xf>
    <xf numFmtId="5" fontId="23" fillId="0" borderId="24" xfId="0" applyNumberFormat="1" applyFont="1" applyBorder="1" applyAlignment="1" applyProtection="1">
      <alignment horizontal="center"/>
    </xf>
    <xf numFmtId="0" fontId="23" fillId="0" borderId="38" xfId="0" applyFont="1" applyBorder="1" applyAlignment="1">
      <alignment horizontal="center"/>
    </xf>
    <xf numFmtId="0" fontId="28" fillId="0" borderId="27" xfId="0" applyFont="1" applyBorder="1" applyAlignment="1">
      <alignment horizontal="center"/>
    </xf>
    <xf numFmtId="0" fontId="28" fillId="0" borderId="25" xfId="0" applyFont="1" applyBorder="1" applyAlignment="1">
      <alignment horizontal="center"/>
    </xf>
    <xf numFmtId="0" fontId="23" fillId="0" borderId="62" xfId="0" applyFont="1" applyBorder="1" applyAlignment="1">
      <alignment horizontal="right"/>
    </xf>
    <xf numFmtId="0" fontId="23" fillId="0" borderId="29" xfId="0" applyFont="1" applyBorder="1" applyAlignment="1">
      <alignment horizontal="center"/>
    </xf>
    <xf numFmtId="0" fontId="23" fillId="0" borderId="0" xfId="0" applyFont="1" applyAlignment="1" applyProtection="1">
      <alignment horizontal="right"/>
    </xf>
    <xf numFmtId="0" fontId="0" fillId="0" borderId="17" xfId="0" applyBorder="1" applyAlignment="1">
      <alignment horizontal="center"/>
    </xf>
    <xf numFmtId="37" fontId="0" fillId="0" borderId="34" xfId="0" applyNumberFormat="1" applyBorder="1" applyAlignment="1" applyProtection="1">
      <alignment horizontal="center"/>
    </xf>
    <xf numFmtId="37" fontId="0" fillId="0" borderId="29" xfId="0" applyNumberFormat="1" applyBorder="1" applyAlignment="1" applyProtection="1">
      <alignment horizontal="center"/>
    </xf>
    <xf numFmtId="0" fontId="28" fillId="0" borderId="11" xfId="0" applyFont="1" applyBorder="1" applyAlignment="1">
      <alignment horizontal="right"/>
    </xf>
    <xf numFmtId="39" fontId="0" fillId="0" borderId="0" xfId="0" applyNumberFormat="1" applyAlignment="1" applyProtection="1">
      <alignment horizontal="right"/>
    </xf>
    <xf numFmtId="39" fontId="0" fillId="0" borderId="17" xfId="0" applyNumberFormat="1" applyBorder="1" applyAlignment="1" applyProtection="1">
      <alignment horizontal="center"/>
    </xf>
    <xf numFmtId="39" fontId="0" fillId="0" borderId="42" xfId="0" applyNumberFormat="1" applyBorder="1" applyAlignment="1" applyProtection="1">
      <alignment horizontal="center"/>
    </xf>
    <xf numFmtId="39" fontId="0" fillId="0" borderId="28" xfId="0" applyNumberFormat="1" applyBorder="1" applyAlignment="1" applyProtection="1">
      <alignment horizontal="center"/>
    </xf>
    <xf numFmtId="39" fontId="0" fillId="0" borderId="7" xfId="0" applyNumberFormat="1" applyBorder="1" applyAlignment="1" applyProtection="1">
      <alignment horizontal="center"/>
    </xf>
    <xf numFmtId="39" fontId="0" fillId="0" borderId="22" xfId="0" applyNumberFormat="1" applyBorder="1" applyAlignment="1" applyProtection="1">
      <alignment horizontal="center"/>
    </xf>
    <xf numFmtId="39" fontId="0" fillId="0" borderId="32" xfId="0" applyNumberFormat="1" applyBorder="1" applyAlignment="1" applyProtection="1">
      <alignment horizontal="center"/>
    </xf>
    <xf numFmtId="0" fontId="30" fillId="0" borderId="28" xfId="0" applyFont="1" applyBorder="1" applyAlignment="1">
      <alignment horizontal="center"/>
    </xf>
    <xf numFmtId="0" fontId="30" fillId="0" borderId="7" xfId="0" applyFont="1" applyBorder="1" applyAlignment="1">
      <alignment horizontal="center"/>
    </xf>
    <xf numFmtId="0" fontId="30" fillId="0" borderId="6" xfId="0" applyFont="1" applyBorder="1" applyAlignment="1">
      <alignment horizontal="center"/>
    </xf>
    <xf numFmtId="0" fontId="30" fillId="0" borderId="40" xfId="0" applyFont="1" applyBorder="1" applyAlignment="1">
      <alignment horizontal="center"/>
    </xf>
    <xf numFmtId="0" fontId="30" fillId="0" borderId="21" xfId="0" applyFont="1" applyBorder="1" applyAlignment="1">
      <alignment horizontal="center"/>
    </xf>
    <xf numFmtId="0" fontId="30" fillId="0" borderId="22" xfId="0" applyFont="1" applyBorder="1" applyAlignment="1">
      <alignment horizontal="center"/>
    </xf>
    <xf numFmtId="0" fontId="30" fillId="0" borderId="32" xfId="0" applyFont="1" applyBorder="1" applyAlignment="1">
      <alignment horizontal="center"/>
    </xf>
    <xf numFmtId="0" fontId="30" fillId="0" borderId="58" xfId="0" applyFont="1" applyBorder="1" applyAlignment="1">
      <alignment horizontal="center"/>
    </xf>
    <xf numFmtId="0" fontId="30" fillId="0" borderId="0" xfId="0" applyFont="1" applyAlignment="1">
      <alignment horizontal="right"/>
    </xf>
    <xf numFmtId="0" fontId="30" fillId="0" borderId="40" xfId="0" applyFont="1" applyBorder="1" applyAlignment="1">
      <alignment horizontal="right"/>
    </xf>
    <xf numFmtId="0" fontId="0" fillId="0" borderId="21" xfId="0" applyBorder="1" applyAlignment="1" applyProtection="1">
      <alignment horizontal="center"/>
    </xf>
    <xf numFmtId="0" fontId="0" fillId="0" borderId="43" xfId="0" applyBorder="1" applyAlignment="1" applyProtection="1">
      <alignment horizontal="center"/>
    </xf>
    <xf numFmtId="0" fontId="0" fillId="0" borderId="32" xfId="0" applyBorder="1" applyAlignment="1" applyProtection="1">
      <alignment horizontal="center"/>
    </xf>
    <xf numFmtId="0" fontId="0" fillId="0" borderId="7" xfId="0" applyBorder="1" applyAlignment="1" applyProtection="1">
      <alignment horizontal="center"/>
    </xf>
    <xf numFmtId="0" fontId="0" fillId="0" borderId="58" xfId="0" applyBorder="1" applyAlignment="1" applyProtection="1">
      <alignment horizontal="center"/>
    </xf>
    <xf numFmtId="0" fontId="51" fillId="0" borderId="0" xfId="0" applyFont="1" applyAlignment="1" applyProtection="1">
      <alignment horizontal="center"/>
    </xf>
    <xf numFmtId="0" fontId="26" fillId="0" borderId="0" xfId="0" applyFont="1" applyAlignment="1" applyProtection="1">
      <alignment horizontal="center"/>
    </xf>
    <xf numFmtId="0" fontId="62" fillId="0" borderId="0" xfId="0" applyFont="1"/>
    <xf numFmtId="0" fontId="62" fillId="0" borderId="0" xfId="0" applyFont="1" applyAlignment="1">
      <alignment horizontal="centerContinuous"/>
    </xf>
    <xf numFmtId="0" fontId="62" fillId="0" borderId="3" xfId="0" applyFont="1" applyBorder="1"/>
    <xf numFmtId="0" fontId="62" fillId="0" borderId="4" xfId="0" applyFont="1" applyBorder="1"/>
    <xf numFmtId="0" fontId="62" fillId="0" borderId="5" xfId="0" applyFont="1" applyBorder="1"/>
    <xf numFmtId="0" fontId="62" fillId="0" borderId="6" xfId="0" applyFont="1" applyBorder="1"/>
    <xf numFmtId="0" fontId="62" fillId="0" borderId="7" xfId="0" applyFont="1" applyBorder="1"/>
    <xf numFmtId="0" fontId="24" fillId="0" borderId="21" xfId="0" applyFont="1" applyBorder="1"/>
    <xf numFmtId="0" fontId="24" fillId="0" borderId="23" xfId="0" applyFont="1" applyBorder="1"/>
    <xf numFmtId="0" fontId="62" fillId="0" borderId="23" xfId="0" applyFont="1" applyBorder="1"/>
    <xf numFmtId="0" fontId="62" fillId="0" borderId="32" xfId="0" applyFont="1" applyBorder="1"/>
    <xf numFmtId="0" fontId="62" fillId="0" borderId="6" xfId="0" applyFont="1" applyBorder="1" applyAlignment="1">
      <alignment horizontal="center"/>
    </xf>
    <xf numFmtId="0" fontId="62" fillId="0" borderId="26" xfId="0" applyFont="1" applyBorder="1"/>
    <xf numFmtId="0" fontId="62" fillId="0" borderId="0" xfId="0" applyFont="1" applyAlignment="1">
      <alignment horizontal="center"/>
    </xf>
    <xf numFmtId="0" fontId="62" fillId="0" borderId="40" xfId="0" applyFont="1" applyBorder="1" applyAlignment="1">
      <alignment horizontal="center"/>
    </xf>
    <xf numFmtId="0" fontId="62" fillId="0" borderId="7" xfId="0" applyFont="1" applyBorder="1" applyAlignment="1">
      <alignment horizontal="center"/>
    </xf>
    <xf numFmtId="0" fontId="62" fillId="0" borderId="21" xfId="0" applyFont="1" applyBorder="1" applyAlignment="1">
      <alignment horizontal="center"/>
    </xf>
    <xf numFmtId="0" fontId="62" fillId="0" borderId="24" xfId="0" applyFont="1" applyBorder="1"/>
    <xf numFmtId="0" fontId="62" fillId="0" borderId="23" xfId="0" applyFont="1" applyBorder="1" applyAlignment="1">
      <alignment horizontal="center"/>
    </xf>
    <xf numFmtId="0" fontId="62" fillId="0" borderId="43" xfId="0" applyFont="1" applyBorder="1" applyAlignment="1">
      <alignment horizontal="center"/>
    </xf>
    <xf numFmtId="0" fontId="62" fillId="0" borderId="32" xfId="0" applyFont="1" applyBorder="1" applyAlignment="1">
      <alignment horizontal="center"/>
    </xf>
    <xf numFmtId="0" fontId="62" fillId="0" borderId="40" xfId="0" applyFont="1" applyBorder="1"/>
    <xf numFmtId="5" fontId="62" fillId="0" borderId="40" xfId="0" applyNumberFormat="1" applyFont="1" applyBorder="1" applyProtection="1"/>
    <xf numFmtId="5" fontId="62" fillId="0" borderId="0" xfId="0" applyNumberFormat="1" applyFont="1" applyProtection="1"/>
    <xf numFmtId="5" fontId="62" fillId="0" borderId="7" xfId="0" applyNumberFormat="1" applyFont="1" applyBorder="1" applyProtection="1"/>
    <xf numFmtId="37" fontId="62" fillId="0" borderId="0" xfId="0" applyNumberFormat="1" applyFont="1" applyProtection="1"/>
    <xf numFmtId="37" fontId="62" fillId="0" borderId="40" xfId="0" applyNumberFormat="1" applyFont="1" applyBorder="1" applyProtection="1"/>
    <xf numFmtId="37" fontId="62" fillId="0" borderId="7" xfId="0" applyNumberFormat="1" applyFont="1" applyBorder="1" applyProtection="1"/>
    <xf numFmtId="5" fontId="62" fillId="0" borderId="47" xfId="0" applyNumberFormat="1" applyFont="1" applyBorder="1" applyProtection="1"/>
    <xf numFmtId="5" fontId="62" fillId="0" borderId="61" xfId="0" applyNumberFormat="1" applyFont="1" applyBorder="1" applyProtection="1"/>
    <xf numFmtId="5" fontId="62" fillId="0" borderId="36" xfId="0" applyNumberFormat="1" applyFont="1" applyBorder="1" applyProtection="1"/>
    <xf numFmtId="0" fontId="62" fillId="0" borderId="43" xfId="0" applyFont="1" applyBorder="1"/>
    <xf numFmtId="5" fontId="62" fillId="0" borderId="23" xfId="0" applyNumberFormat="1" applyFont="1" applyBorder="1" applyProtection="1"/>
    <xf numFmtId="5" fontId="62" fillId="0" borderId="43" xfId="0" applyNumberFormat="1" applyFont="1" applyBorder="1" applyProtection="1"/>
    <xf numFmtId="5" fontId="62" fillId="0" borderId="32" xfId="0" applyNumberFormat="1" applyFont="1" applyBorder="1" applyProtection="1"/>
    <xf numFmtId="0" fontId="62" fillId="0" borderId="33" xfId="0" applyFont="1" applyBorder="1" applyAlignment="1">
      <alignment horizontal="center"/>
    </xf>
    <xf numFmtId="0" fontId="24" fillId="0" borderId="27" xfId="0" applyFont="1" applyBorder="1"/>
    <xf numFmtId="167" fontId="24" fillId="0" borderId="27" xfId="0" applyNumberFormat="1" applyFont="1" applyBorder="1" applyProtection="1"/>
    <xf numFmtId="0" fontId="62" fillId="0" borderId="34" xfId="0" applyFont="1" applyBorder="1" applyAlignment="1">
      <alignment horizontal="center"/>
    </xf>
    <xf numFmtId="10" fontId="24" fillId="0" borderId="23" xfId="0" applyNumberFormat="1" applyFont="1" applyBorder="1" applyProtection="1"/>
    <xf numFmtId="167" fontId="24" fillId="0" borderId="25" xfId="0" applyNumberFormat="1" applyFont="1" applyBorder="1" applyProtection="1"/>
    <xf numFmtId="10" fontId="24" fillId="0" borderId="25" xfId="0" applyNumberFormat="1" applyFont="1" applyBorder="1" applyProtection="1"/>
    <xf numFmtId="0" fontId="62" fillId="0" borderId="15" xfId="0" applyFont="1" applyBorder="1" applyAlignment="1">
      <alignment horizontal="center"/>
    </xf>
    <xf numFmtId="0" fontId="62" fillId="0" borderId="11" xfId="0" applyFont="1" applyBorder="1"/>
    <xf numFmtId="0" fontId="62" fillId="0" borderId="12" xfId="0" applyFont="1" applyBorder="1"/>
    <xf numFmtId="0" fontId="62" fillId="0" borderId="0" xfId="0" applyFont="1" applyAlignment="1">
      <alignment horizontal="left"/>
    </xf>
    <xf numFmtId="0" fontId="63" fillId="0" borderId="0" xfId="0" applyFont="1"/>
    <xf numFmtId="0" fontId="64" fillId="0" borderId="0" xfId="0" applyFont="1"/>
    <xf numFmtId="0" fontId="65" fillId="0" borderId="0" xfId="0" applyFont="1"/>
    <xf numFmtId="0" fontId="66" fillId="0" borderId="0" xfId="0" applyFont="1"/>
    <xf numFmtId="0" fontId="32" fillId="0" borderId="0" xfId="0" applyFont="1"/>
    <xf numFmtId="0" fontId="64" fillId="0" borderId="0" xfId="0" applyFont="1" applyAlignment="1">
      <alignment horizontal="centerContinuous"/>
    </xf>
    <xf numFmtId="0" fontId="15" fillId="0" borderId="0" xfId="0" applyFont="1" applyAlignment="1">
      <alignment horizontal="left"/>
    </xf>
    <xf numFmtId="0" fontId="15" fillId="0" borderId="0" xfId="0" applyFont="1" applyAlignment="1"/>
    <xf numFmtId="0" fontId="15" fillId="3" borderId="0" xfId="0" applyFont="1" applyFill="1" applyAlignment="1"/>
    <xf numFmtId="0" fontId="15" fillId="0" borderId="23" xfId="0" applyFont="1" applyBorder="1" applyAlignment="1"/>
    <xf numFmtId="0" fontId="51" fillId="0" borderId="0" xfId="0" applyFont="1"/>
    <xf numFmtId="0" fontId="0" fillId="0" borderId="23" xfId="0" applyBorder="1" applyAlignment="1">
      <alignment horizontal="left"/>
    </xf>
    <xf numFmtId="0" fontId="67" fillId="0" borderId="0" xfId="0" applyFont="1" applyAlignment="1">
      <alignment horizontal="center"/>
    </xf>
    <xf numFmtId="0" fontId="68" fillId="0" borderId="23" xfId="0" applyFont="1" applyBorder="1" applyAlignment="1">
      <alignment horizontal="center"/>
    </xf>
    <xf numFmtId="0" fontId="22" fillId="0" borderId="0" xfId="0" applyFont="1" applyAlignment="1">
      <alignment horizontal="center"/>
    </xf>
    <xf numFmtId="0" fontId="69" fillId="0" borderId="0" xfId="0" applyFont="1" applyAlignment="1">
      <alignment horizontal="centerContinuous" vertical="center" wrapText="1"/>
    </xf>
    <xf numFmtId="0" fontId="70" fillId="0" borderId="0" xfId="0" applyFont="1"/>
    <xf numFmtId="0" fontId="71" fillId="0" borderId="0" xfId="0" applyFont="1"/>
    <xf numFmtId="0" fontId="71" fillId="0" borderId="3" xfId="0" applyFont="1" applyBorder="1"/>
    <xf numFmtId="0" fontId="72" fillId="0" borderId="6" xfId="0" applyFont="1" applyBorder="1" applyAlignment="1">
      <alignment horizontal="centerContinuous"/>
    </xf>
    <xf numFmtId="0" fontId="70" fillId="0" borderId="6" xfId="0" applyFont="1" applyBorder="1"/>
    <xf numFmtId="0" fontId="70" fillId="0" borderId="6" xfId="0" applyFont="1" applyBorder="1" applyAlignment="1">
      <alignment vertical="top"/>
    </xf>
    <xf numFmtId="0" fontId="71" fillId="0" borderId="0" xfId="0" applyFont="1" applyAlignment="1">
      <alignment horizontal="centerContinuous"/>
    </xf>
    <xf numFmtId="0" fontId="71" fillId="0" borderId="0" xfId="0" applyFont="1" applyAlignment="1">
      <alignment horizontal="right"/>
    </xf>
    <xf numFmtId="0" fontId="73" fillId="0" borderId="0" xfId="0" applyFont="1"/>
    <xf numFmtId="0" fontId="70" fillId="0" borderId="0" xfId="0" applyFont="1" applyAlignment="1">
      <alignment horizontal="left"/>
    </xf>
    <xf numFmtId="0" fontId="72" fillId="0" borderId="0" xfId="0" applyFont="1"/>
    <xf numFmtId="0" fontId="74" fillId="0" borderId="0" xfId="0" applyFont="1"/>
    <xf numFmtId="0" fontId="75" fillId="0" borderId="6" xfId="0" applyFont="1" applyBorder="1"/>
    <xf numFmtId="0" fontId="75" fillId="0" borderId="0" xfId="0" applyFont="1" applyAlignment="1">
      <alignment horizontal="left"/>
    </xf>
    <xf numFmtId="0" fontId="75" fillId="0" borderId="0" xfId="0" applyFont="1"/>
    <xf numFmtId="0" fontId="77" fillId="0" borderId="0" xfId="0" applyFont="1" applyProtection="1">
      <protection locked="0"/>
    </xf>
    <xf numFmtId="0" fontId="75" fillId="0" borderId="6" xfId="0" applyFont="1" applyBorder="1" applyAlignment="1">
      <alignment horizontal="center"/>
    </xf>
    <xf numFmtId="0" fontId="75" fillId="0" borderId="21" xfId="0" applyFont="1" applyBorder="1"/>
    <xf numFmtId="0" fontId="75" fillId="0" borderId="23" xfId="0" applyFont="1" applyBorder="1" applyAlignment="1">
      <alignment horizontal="left"/>
    </xf>
    <xf numFmtId="0" fontId="75" fillId="0" borderId="16" xfId="0" applyFont="1" applyBorder="1"/>
    <xf numFmtId="0" fontId="76" fillId="0" borderId="11" xfId="0" applyFont="1" applyBorder="1" applyProtection="1">
      <protection locked="0"/>
    </xf>
    <xf numFmtId="0" fontId="75" fillId="0" borderId="0" xfId="0" applyFont="1" applyAlignment="1">
      <alignment horizontal="centerContinuous"/>
    </xf>
    <xf numFmtId="0" fontId="75" fillId="0" borderId="18" xfId="0" applyFont="1" applyBorder="1" applyAlignment="1">
      <alignment horizontal="centerContinuous"/>
    </xf>
    <xf numFmtId="0" fontId="75" fillId="0" borderId="15" xfId="0" applyFont="1" applyBorder="1"/>
    <xf numFmtId="0" fontId="75" fillId="0" borderId="11" xfId="0" applyFont="1" applyBorder="1"/>
    <xf numFmtId="0" fontId="11" fillId="0" borderId="0" xfId="0" applyFont="1" applyAlignment="1" applyProtection="1">
      <alignment horizontal="left" wrapText="1"/>
      <protection locked="0"/>
    </xf>
    <xf numFmtId="0" fontId="11" fillId="0" borderId="0" xfId="0" applyFont="1" applyAlignment="1" applyProtection="1">
      <alignment horizontal="left"/>
      <protection locked="0"/>
    </xf>
    <xf numFmtId="0" fontId="72" fillId="0" borderId="0" xfId="0" applyFont="1" applyAlignment="1">
      <alignment horizontal="centerContinuous"/>
    </xf>
    <xf numFmtId="0" fontId="72" fillId="0" borderId="7" xfId="0" applyFont="1" applyBorder="1" applyAlignment="1">
      <alignment horizontal="centerContinuous"/>
    </xf>
    <xf numFmtId="0" fontId="70" fillId="0" borderId="7" xfId="0" applyFont="1" applyBorder="1"/>
    <xf numFmtId="0" fontId="70" fillId="0" borderId="6" xfId="0" applyFont="1" applyBorder="1" applyAlignment="1">
      <alignment horizontal="center"/>
    </xf>
    <xf numFmtId="0" fontId="70" fillId="0" borderId="21" xfId="0" applyFont="1" applyBorder="1" applyAlignment="1">
      <alignment horizontal="center"/>
    </xf>
    <xf numFmtId="0" fontId="70" fillId="0" borderId="23" xfId="0" applyFont="1" applyBorder="1"/>
    <xf numFmtId="0" fontId="70" fillId="0" borderId="32" xfId="0" applyFont="1" applyBorder="1"/>
    <xf numFmtId="0" fontId="70" fillId="0" borderId="33" xfId="0" applyFont="1" applyBorder="1" applyAlignment="1">
      <alignment horizontal="center"/>
    </xf>
    <xf numFmtId="0" fontId="70" fillId="0" borderId="26" xfId="0" applyFont="1" applyBorder="1"/>
    <xf numFmtId="0" fontId="70" fillId="0" borderId="40" xfId="0" applyFont="1" applyBorder="1"/>
    <xf numFmtId="0" fontId="70" fillId="0" borderId="7" xfId="0" applyFont="1" applyBorder="1" applyAlignment="1">
      <alignment horizontal="center"/>
    </xf>
    <xf numFmtId="0" fontId="70" fillId="0" borderId="0" xfId="0" applyFont="1" applyAlignment="1">
      <alignment horizontal="center"/>
    </xf>
    <xf numFmtId="0" fontId="70" fillId="0" borderId="26" xfId="0" applyFont="1" applyBorder="1" applyAlignment="1">
      <alignment horizontal="center"/>
    </xf>
    <xf numFmtId="0" fontId="70" fillId="0" borderId="16" xfId="0" applyFont="1" applyBorder="1" applyAlignment="1">
      <alignment horizontal="center"/>
    </xf>
    <xf numFmtId="0" fontId="70" fillId="0" borderId="19" xfId="0" applyFont="1" applyBorder="1"/>
    <xf numFmtId="0" fontId="70" fillId="0" borderId="18" xfId="0" applyFont="1" applyBorder="1"/>
    <xf numFmtId="0" fontId="70" fillId="0" borderId="41" xfId="0" applyFont="1" applyBorder="1"/>
    <xf numFmtId="37" fontId="70" fillId="0" borderId="7" xfId="0" applyNumberFormat="1" applyFont="1" applyBorder="1" applyProtection="1"/>
    <xf numFmtId="5" fontId="70" fillId="0" borderId="0" xfId="0" applyNumberFormat="1" applyFont="1" applyProtection="1"/>
    <xf numFmtId="5" fontId="70" fillId="0" borderId="26" xfId="0" applyNumberFormat="1" applyFont="1" applyBorder="1" applyProtection="1"/>
    <xf numFmtId="5" fontId="70" fillId="0" borderId="40" xfId="0" applyNumberFormat="1" applyFont="1" applyBorder="1" applyProtection="1"/>
    <xf numFmtId="0" fontId="70" fillId="0" borderId="15" xfId="0" applyFont="1" applyBorder="1" applyAlignment="1">
      <alignment horizontal="center"/>
    </xf>
    <xf numFmtId="0" fontId="70" fillId="0" borderId="30" xfId="0" applyFont="1" applyBorder="1"/>
    <xf numFmtId="0" fontId="70" fillId="0" borderId="11" xfId="0" applyFont="1" applyBorder="1"/>
    <xf numFmtId="0" fontId="70" fillId="0" borderId="58" xfId="0" applyFont="1" applyBorder="1"/>
    <xf numFmtId="37" fontId="70" fillId="0" borderId="12" xfId="0" applyNumberFormat="1" applyFont="1" applyBorder="1" applyProtection="1"/>
    <xf numFmtId="0" fontId="70" fillId="0" borderId="0" xfId="0" applyFont="1" applyAlignment="1">
      <alignment horizontal="centerContinuous"/>
    </xf>
    <xf numFmtId="0" fontId="23" fillId="0" borderId="70" xfId="0" applyFont="1" applyBorder="1"/>
    <xf numFmtId="0" fontId="70" fillId="0" borderId="5" xfId="0" applyFont="1" applyBorder="1"/>
    <xf numFmtId="0" fontId="70" fillId="0" borderId="7" xfId="0" applyFont="1" applyBorder="1" applyAlignment="1">
      <alignment horizontal="centerContinuous" wrapText="1"/>
    </xf>
    <xf numFmtId="0" fontId="70" fillId="0" borderId="7" xfId="0" applyFont="1" applyBorder="1" applyAlignment="1">
      <alignment horizontal="left" vertical="center" wrapText="1"/>
    </xf>
    <xf numFmtId="0" fontId="12" fillId="0" borderId="7" xfId="0" applyFont="1" applyBorder="1" applyProtection="1">
      <protection locked="0"/>
    </xf>
    <xf numFmtId="0" fontId="12" fillId="0" borderId="7" xfId="0" applyFont="1" applyBorder="1" applyAlignment="1" applyProtection="1">
      <alignment horizontal="left" wrapText="1"/>
      <protection locked="0"/>
    </xf>
    <xf numFmtId="0" fontId="70" fillId="0" borderId="15" xfId="0" applyFont="1" applyBorder="1"/>
    <xf numFmtId="0" fontId="12" fillId="0" borderId="12" xfId="0" applyFont="1" applyBorder="1" applyProtection="1">
      <protection locked="0"/>
    </xf>
    <xf numFmtId="0" fontId="0" fillId="0" borderId="71" xfId="0" applyBorder="1"/>
    <xf numFmtId="0" fontId="24" fillId="0" borderId="0" xfId="0" applyFont="1" applyBorder="1" applyAlignment="1">
      <alignment horizontal="centerContinuous"/>
    </xf>
    <xf numFmtId="0" fontId="24" fillId="0" borderId="23" xfId="0" applyFont="1" applyBorder="1" applyAlignment="1">
      <alignment horizontal="left"/>
    </xf>
    <xf numFmtId="0" fontId="5" fillId="0" borderId="0" xfId="0" applyFont="1" applyAlignment="1" applyProtection="1">
      <alignment horizontal="left"/>
      <protection locked="0"/>
    </xf>
    <xf numFmtId="0" fontId="30" fillId="0" borderId="0" xfId="0" applyFont="1" applyAlignment="1"/>
    <xf numFmtId="0" fontId="39" fillId="0" borderId="0" xfId="0" applyFont="1" applyAlignment="1"/>
    <xf numFmtId="0" fontId="0" fillId="0" borderId="0" xfId="0" applyAlignment="1"/>
    <xf numFmtId="0" fontId="23" fillId="0" borderId="0" xfId="0" applyFont="1" applyAlignment="1"/>
    <xf numFmtId="0" fontId="17" fillId="0" borderId="29" xfId="0" applyFont="1" applyBorder="1" applyAlignment="1" applyProtection="1">
      <alignment horizontal="center"/>
      <protection locked="0"/>
    </xf>
    <xf numFmtId="39" fontId="23" fillId="0" borderId="35" xfId="0" applyNumberFormat="1" applyFont="1" applyBorder="1" applyProtection="1"/>
    <xf numFmtId="7" fontId="23" fillId="0" borderId="36" xfId="0" applyNumberFormat="1" applyFont="1" applyBorder="1" applyProtection="1"/>
    <xf numFmtId="5" fontId="17" fillId="0" borderId="35" xfId="0" applyNumberFormat="1" applyFont="1" applyBorder="1" applyProtection="1">
      <protection locked="0"/>
    </xf>
    <xf numFmtId="7" fontId="23" fillId="0" borderId="42" xfId="0" applyNumberFormat="1" applyFont="1" applyBorder="1" applyProtection="1"/>
    <xf numFmtId="5" fontId="17" fillId="0" borderId="17" xfId="0" applyNumberFormat="1" applyFont="1" applyBorder="1" applyProtection="1">
      <protection locked="0"/>
    </xf>
    <xf numFmtId="39" fontId="23" fillId="0" borderId="38" xfId="0" applyNumberFormat="1" applyFont="1" applyBorder="1" applyProtection="1"/>
    <xf numFmtId="7" fontId="23" fillId="0" borderId="39" xfId="0" applyNumberFormat="1" applyFont="1" applyBorder="1" applyProtection="1"/>
    <xf numFmtId="37" fontId="17" fillId="0" borderId="38" xfId="0" applyNumberFormat="1" applyFont="1" applyBorder="1" applyProtection="1">
      <protection locked="0"/>
    </xf>
    <xf numFmtId="39" fontId="23" fillId="0" borderId="17" xfId="0" applyNumberFormat="1" applyFont="1" applyBorder="1" applyProtection="1"/>
    <xf numFmtId="39" fontId="23" fillId="0" borderId="28" xfId="0" applyNumberFormat="1" applyFont="1" applyBorder="1" applyProtection="1"/>
    <xf numFmtId="7" fontId="23" fillId="0" borderId="7" xfId="0" applyNumberFormat="1" applyFont="1" applyBorder="1" applyProtection="1"/>
    <xf numFmtId="168" fontId="23" fillId="0" borderId="7" xfId="0" applyNumberFormat="1" applyFont="1" applyBorder="1" applyProtection="1"/>
    <xf numFmtId="0" fontId="23" fillId="0" borderId="0" xfId="0" applyFont="1" applyBorder="1"/>
    <xf numFmtId="37" fontId="23" fillId="10" borderId="40" xfId="0" applyNumberFormat="1" applyFont="1" applyFill="1" applyBorder="1" applyProtection="1"/>
    <xf numFmtId="37" fontId="17" fillId="10" borderId="40" xfId="0" applyNumberFormat="1" applyFont="1" applyFill="1" applyBorder="1" applyProtection="1">
      <protection locked="0"/>
    </xf>
    <xf numFmtId="37" fontId="17" fillId="10" borderId="28" xfId="0" applyNumberFormat="1" applyFont="1" applyFill="1" applyBorder="1" applyProtection="1">
      <protection locked="0"/>
    </xf>
    <xf numFmtId="37" fontId="23" fillId="10" borderId="27" xfId="0" applyNumberFormat="1" applyFont="1" applyFill="1" applyBorder="1" applyProtection="1"/>
    <xf numFmtId="49" fontId="19" fillId="0" borderId="0" xfId="0" applyNumberFormat="1" applyFont="1" applyProtection="1">
      <protection locked="0"/>
    </xf>
    <xf numFmtId="49" fontId="5" fillId="5" borderId="0" xfId="0" applyNumberFormat="1" applyFont="1" applyFill="1" applyProtection="1">
      <protection locked="0"/>
    </xf>
    <xf numFmtId="37" fontId="0" fillId="0" borderId="28" xfId="0" applyNumberFormat="1" applyBorder="1"/>
    <xf numFmtId="37" fontId="23" fillId="0" borderId="28" xfId="0" applyNumberFormat="1" applyFont="1" applyBorder="1" applyAlignment="1">
      <alignment horizontal="right"/>
    </xf>
    <xf numFmtId="37" fontId="0" fillId="0" borderId="7" xfId="0" applyNumberFormat="1" applyBorder="1"/>
    <xf numFmtId="5" fontId="0" fillId="0" borderId="28" xfId="0" applyNumberFormat="1" applyBorder="1"/>
    <xf numFmtId="5" fontId="23" fillId="0" borderId="7" xfId="0" applyNumberFormat="1" applyFont="1" applyBorder="1"/>
    <xf numFmtId="10" fontId="0" fillId="0" borderId="25" xfId="0" applyNumberFormat="1" applyBorder="1" applyProtection="1"/>
    <xf numFmtId="37" fontId="0" fillId="0" borderId="40" xfId="0" applyNumberFormat="1" applyBorder="1"/>
    <xf numFmtId="37" fontId="0" fillId="0" borderId="30" xfId="0" applyNumberFormat="1" applyBorder="1"/>
    <xf numFmtId="37" fontId="0" fillId="0" borderId="31" xfId="0" applyNumberFormat="1" applyBorder="1"/>
    <xf numFmtId="0" fontId="28" fillId="0" borderId="0" xfId="0" applyFont="1" applyAlignment="1">
      <alignment horizontal="left"/>
    </xf>
    <xf numFmtId="0" fontId="64" fillId="0" borderId="0" xfId="0" applyFont="1" applyAlignment="1">
      <alignment horizontal="left"/>
    </xf>
    <xf numFmtId="37" fontId="78" fillId="0" borderId="23" xfId="0" applyNumberFormat="1" applyFont="1" applyBorder="1" applyProtection="1">
      <protection locked="0"/>
    </xf>
    <xf numFmtId="10" fontId="78" fillId="0" borderId="23" xfId="0" applyNumberFormat="1" applyFont="1" applyBorder="1" applyProtection="1">
      <protection locked="0"/>
    </xf>
    <xf numFmtId="37" fontId="78" fillId="0" borderId="0" xfId="0" applyNumberFormat="1" applyFont="1" applyProtection="1">
      <protection locked="0"/>
    </xf>
    <xf numFmtId="37" fontId="79" fillId="0" borderId="0" xfId="0" applyNumberFormat="1" applyFont="1" applyProtection="1">
      <protection locked="0"/>
    </xf>
    <xf numFmtId="0" fontId="79" fillId="0" borderId="0" xfId="0" applyFont="1" applyProtection="1">
      <protection locked="0"/>
    </xf>
    <xf numFmtId="37" fontId="79" fillId="0" borderId="23" xfId="0" applyNumberFormat="1" applyFont="1" applyBorder="1" applyProtection="1">
      <protection locked="0"/>
    </xf>
    <xf numFmtId="167" fontId="79" fillId="0" borderId="23" xfId="0" applyNumberFormat="1" applyFont="1" applyBorder="1" applyProtection="1">
      <protection locked="0"/>
    </xf>
    <xf numFmtId="0" fontId="79" fillId="0" borderId="23" xfId="0" applyFont="1" applyBorder="1" applyProtection="1">
      <protection locked="0"/>
    </xf>
    <xf numFmtId="9" fontId="79" fillId="0" borderId="23" xfId="0" applyNumberFormat="1" applyFont="1" applyBorder="1" applyProtection="1">
      <protection locked="0"/>
    </xf>
    <xf numFmtId="37" fontId="80" fillId="0" borderId="23" xfId="0" applyNumberFormat="1" applyFont="1" applyBorder="1" applyProtection="1"/>
    <xf numFmtId="0" fontId="80" fillId="0" borderId="0" xfId="0" applyFont="1"/>
    <xf numFmtId="9" fontId="80" fillId="0" borderId="23" xfId="0" applyNumberFormat="1" applyFont="1" applyBorder="1" applyProtection="1"/>
    <xf numFmtId="5" fontId="78" fillId="0" borderId="23" xfId="0" applyNumberFormat="1" applyFont="1" applyBorder="1" applyProtection="1">
      <protection locked="0"/>
    </xf>
    <xf numFmtId="10" fontId="79" fillId="0" borderId="23" xfId="0" applyNumberFormat="1" applyFont="1" applyBorder="1" applyProtection="1">
      <protection locked="0"/>
    </xf>
    <xf numFmtId="37" fontId="80" fillId="0" borderId="0" xfId="0" applyNumberFormat="1" applyFont="1" applyProtection="1"/>
    <xf numFmtId="37" fontId="80" fillId="0" borderId="61" xfId="0" applyNumberFormat="1" applyFont="1" applyBorder="1" applyProtection="1"/>
    <xf numFmtId="174" fontId="79" fillId="0" borderId="23" xfId="0" applyNumberFormat="1" applyFont="1" applyBorder="1" applyProtection="1">
      <protection locked="0"/>
    </xf>
    <xf numFmtId="0" fontId="62" fillId="0" borderId="27" xfId="0" applyFont="1" applyBorder="1"/>
    <xf numFmtId="5" fontId="79" fillId="0" borderId="27" xfId="0" applyNumberFormat="1" applyFont="1" applyBorder="1" applyProtection="1">
      <protection locked="0"/>
    </xf>
    <xf numFmtId="37" fontId="79" fillId="0" borderId="27" xfId="0" applyNumberFormat="1" applyFont="1" applyBorder="1" applyProtection="1">
      <protection locked="0"/>
    </xf>
    <xf numFmtId="0" fontId="28" fillId="0" borderId="0" xfId="0" applyFont="1" applyAlignment="1">
      <alignment wrapText="1"/>
    </xf>
    <xf numFmtId="5" fontId="79" fillId="0" borderId="7" xfId="0" applyNumberFormat="1" applyFont="1" applyBorder="1" applyProtection="1">
      <protection locked="0"/>
    </xf>
    <xf numFmtId="37" fontId="79" fillId="0" borderId="7" xfId="0" applyNumberFormat="1" applyFont="1" applyBorder="1" applyProtection="1">
      <protection locked="0"/>
    </xf>
    <xf numFmtId="37" fontId="79" fillId="0" borderId="12" xfId="0" applyNumberFormat="1" applyFont="1" applyBorder="1" applyProtection="1">
      <protection locked="0"/>
    </xf>
    <xf numFmtId="37" fontId="23" fillId="0" borderId="26" xfId="0" applyNumberFormat="1" applyFont="1" applyBorder="1"/>
    <xf numFmtId="37" fontId="23" fillId="0" borderId="24" xfId="0" applyNumberFormat="1" applyFont="1" applyBorder="1"/>
    <xf numFmtId="37" fontId="23" fillId="0" borderId="30" xfId="0" applyNumberFormat="1" applyFont="1" applyBorder="1"/>
    <xf numFmtId="37" fontId="23" fillId="0" borderId="27" xfId="0" applyNumberFormat="1" applyFont="1" applyBorder="1"/>
    <xf numFmtId="37" fontId="23" fillId="0" borderId="25" xfId="0" applyNumberFormat="1" applyFont="1" applyBorder="1"/>
    <xf numFmtId="37" fontId="23" fillId="0" borderId="51" xfId="0" applyNumberFormat="1" applyFont="1" applyBorder="1"/>
    <xf numFmtId="37" fontId="62" fillId="0" borderId="40" xfId="0" applyNumberFormat="1" applyFont="1" applyBorder="1"/>
    <xf numFmtId="175" fontId="62" fillId="0" borderId="43" xfId="0" applyNumberFormat="1" applyFont="1" applyBorder="1"/>
    <xf numFmtId="175" fontId="62" fillId="0" borderId="40" xfId="0" applyNumberFormat="1" applyFont="1" applyBorder="1"/>
    <xf numFmtId="37" fontId="62" fillId="0" borderId="0" xfId="0" applyNumberFormat="1" applyFont="1"/>
    <xf numFmtId="37" fontId="62" fillId="0" borderId="7" xfId="0" applyNumberFormat="1" applyFont="1" applyBorder="1"/>
    <xf numFmtId="37" fontId="0" fillId="0" borderId="38" xfId="0" applyNumberFormat="1" applyBorder="1"/>
    <xf numFmtId="0" fontId="49" fillId="0" borderId="28" xfId="0" applyFont="1" applyBorder="1" applyProtection="1">
      <protection locked="0"/>
    </xf>
    <xf numFmtId="165" fontId="23" fillId="0" borderId="7" xfId="0" applyNumberFormat="1" applyFont="1" applyBorder="1" applyProtection="1"/>
    <xf numFmtId="169" fontId="17" fillId="0" borderId="28" xfId="0" applyNumberFormat="1" applyFont="1" applyBorder="1" applyProtection="1">
      <protection locked="0"/>
    </xf>
    <xf numFmtId="39" fontId="23" fillId="0" borderId="29" xfId="0" applyNumberFormat="1" applyFont="1" applyBorder="1" applyProtection="1"/>
    <xf numFmtId="7" fontId="23" fillId="0" borderId="12" xfId="0" applyNumberFormat="1" applyFont="1" applyBorder="1" applyProtection="1"/>
    <xf numFmtId="170" fontId="23" fillId="0" borderId="28" xfId="0" applyNumberFormat="1" applyFont="1" applyBorder="1" applyProtection="1"/>
    <xf numFmtId="37" fontId="23" fillId="0" borderId="29" xfId="0" applyNumberFormat="1" applyFont="1" applyBorder="1" applyProtection="1"/>
    <xf numFmtId="170" fontId="23" fillId="0" borderId="29" xfId="0" applyNumberFormat="1" applyFont="1" applyBorder="1" applyProtection="1"/>
    <xf numFmtId="37" fontId="0" fillId="0" borderId="0" xfId="0" applyNumberFormat="1"/>
    <xf numFmtId="37" fontId="0" fillId="0" borderId="0" xfId="0" applyNumberFormat="1" applyAlignment="1">
      <alignment horizontal="centerContinuous"/>
    </xf>
    <xf numFmtId="37" fontId="0" fillId="0" borderId="4" xfId="0" applyNumberFormat="1" applyBorder="1" applyProtection="1"/>
    <xf numFmtId="37" fontId="0" fillId="0" borderId="17" xfId="0" applyNumberFormat="1" applyBorder="1" applyProtection="1"/>
    <xf numFmtId="37" fontId="0" fillId="0" borderId="28" xfId="0" applyNumberFormat="1" applyBorder="1" applyAlignment="1" applyProtection="1">
      <alignment horizontal="center"/>
    </xf>
    <xf numFmtId="37" fontId="0" fillId="0" borderId="22" xfId="0" applyNumberFormat="1" applyBorder="1" applyAlignment="1" applyProtection="1">
      <alignment horizontal="center"/>
    </xf>
    <xf numFmtId="3" fontId="17" fillId="0" borderId="28" xfId="0" applyNumberFormat="1" applyFont="1" applyBorder="1" applyProtection="1">
      <protection locked="0"/>
    </xf>
    <xf numFmtId="0" fontId="23" fillId="9" borderId="38" xfId="0" applyFont="1" applyFill="1" applyBorder="1"/>
    <xf numFmtId="37" fontId="23" fillId="9" borderId="38" xfId="0" applyNumberFormat="1" applyFont="1" applyFill="1" applyBorder="1" applyProtection="1"/>
    <xf numFmtId="0" fontId="23" fillId="9" borderId="39" xfId="0" applyFont="1" applyFill="1" applyBorder="1"/>
    <xf numFmtId="0" fontId="23" fillId="0" borderId="40" xfId="0" applyFont="1" applyBorder="1" applyAlignment="1">
      <alignment horizontal="centerContinuous"/>
    </xf>
    <xf numFmtId="0" fontId="23" fillId="0" borderId="33" xfId="0" applyFont="1" applyBorder="1" applyAlignment="1">
      <alignment vertical="center"/>
    </xf>
    <xf numFmtId="0" fontId="23" fillId="0" borderId="34" xfId="0" applyFont="1" applyBorder="1" applyAlignment="1">
      <alignment vertical="center"/>
    </xf>
    <xf numFmtId="0" fontId="23" fillId="0" borderId="37" xfId="0" applyFont="1" applyBorder="1" applyAlignment="1">
      <alignment vertical="center"/>
    </xf>
    <xf numFmtId="0" fontId="23" fillId="0" borderId="29" xfId="0" applyFont="1" applyBorder="1" applyAlignment="1">
      <alignment horizontal="right"/>
    </xf>
    <xf numFmtId="0" fontId="23" fillId="0" borderId="34" xfId="0" applyFont="1" applyBorder="1" applyAlignment="1">
      <alignment horizontal="center" vertical="center"/>
    </xf>
    <xf numFmtId="0" fontId="23" fillId="0" borderId="35" xfId="0" applyFont="1" applyBorder="1" applyAlignment="1">
      <alignment horizontal="centerContinuous"/>
    </xf>
    <xf numFmtId="0" fontId="23" fillId="0" borderId="72" xfId="0" applyFont="1" applyBorder="1"/>
    <xf numFmtId="171" fontId="23" fillId="0" borderId="28" xfId="0" applyNumberFormat="1" applyFont="1" applyBorder="1" applyProtection="1"/>
    <xf numFmtId="171" fontId="23" fillId="0" borderId="7" xfId="0" applyNumberFormat="1" applyFont="1" applyBorder="1" applyProtection="1"/>
    <xf numFmtId="5" fontId="23" fillId="0" borderId="17" xfId="0" applyNumberFormat="1" applyFont="1" applyBorder="1" applyProtection="1"/>
    <xf numFmtId="5" fontId="23" fillId="0" borderId="42" xfId="0" applyNumberFormat="1" applyFont="1" applyBorder="1" applyProtection="1"/>
    <xf numFmtId="5" fontId="24" fillId="0" borderId="0" xfId="0" applyNumberFormat="1" applyFont="1" applyAlignment="1" applyProtection="1">
      <alignment horizontal="centerContinuous"/>
    </xf>
    <xf numFmtId="5" fontId="23" fillId="0" borderId="0" xfId="0" applyNumberFormat="1" applyFont="1" applyAlignment="1" applyProtection="1">
      <alignment horizontal="centerContinuous"/>
    </xf>
    <xf numFmtId="5" fontId="23" fillId="0" borderId="7" xfId="0" applyNumberFormat="1" applyFont="1" applyBorder="1" applyAlignment="1" applyProtection="1">
      <alignment horizontal="centerContinuous"/>
    </xf>
    <xf numFmtId="5" fontId="23" fillId="0" borderId="7" xfId="0" applyNumberFormat="1" applyFont="1" applyBorder="1" applyAlignment="1" applyProtection="1">
      <alignment horizontal="center"/>
    </xf>
    <xf numFmtId="171" fontId="23" fillId="0" borderId="0" xfId="0" applyNumberFormat="1" applyFont="1" applyProtection="1"/>
    <xf numFmtId="0" fontId="15" fillId="0" borderId="18" xfId="0" applyFont="1" applyBorder="1"/>
    <xf numFmtId="0" fontId="15" fillId="0" borderId="20" xfId="0" applyFont="1" applyBorder="1"/>
    <xf numFmtId="175" fontId="43" fillId="0" borderId="43" xfId="0" applyNumberFormat="1" applyFont="1" applyBorder="1"/>
    <xf numFmtId="175" fontId="43" fillId="0" borderId="32" xfId="0" applyNumberFormat="1" applyFont="1" applyBorder="1"/>
    <xf numFmtId="0" fontId="23" fillId="0" borderId="28" xfId="2" applyFont="1" applyBorder="1" applyAlignment="1">
      <alignment horizontal="center"/>
    </xf>
    <xf numFmtId="0" fontId="23" fillId="0" borderId="28" xfId="2" applyFont="1" applyFill="1" applyBorder="1" applyAlignment="1">
      <alignment horizontal="center"/>
    </xf>
    <xf numFmtId="0" fontId="23" fillId="0" borderId="28" xfId="2" applyFont="1" applyBorder="1"/>
    <xf numFmtId="0" fontId="23" fillId="0" borderId="29" xfId="2" applyFont="1" applyBorder="1" applyAlignment="1">
      <alignment horizontal="center"/>
    </xf>
    <xf numFmtId="0" fontId="3" fillId="0" borderId="0" xfId="2"/>
    <xf numFmtId="37" fontId="23" fillId="0" borderId="28" xfId="2" applyNumberFormat="1" applyFont="1" applyFill="1" applyBorder="1" applyProtection="1"/>
    <xf numFmtId="10" fontId="23" fillId="0" borderId="28" xfId="2" applyNumberFormat="1" applyFont="1" applyBorder="1" applyProtection="1"/>
    <xf numFmtId="37" fontId="23" fillId="0" borderId="28" xfId="2" applyNumberFormat="1" applyFont="1" applyBorder="1" applyProtection="1"/>
    <xf numFmtId="37" fontId="23" fillId="0" borderId="38" xfId="2" applyNumberFormat="1" applyFont="1" applyBorder="1" applyProtection="1"/>
    <xf numFmtId="0" fontId="23" fillId="0" borderId="29" xfId="2" applyFont="1" applyBorder="1"/>
    <xf numFmtId="10" fontId="23" fillId="0" borderId="29" xfId="2" applyNumberFormat="1" applyFont="1" applyBorder="1" applyProtection="1"/>
    <xf numFmtId="0" fontId="23" fillId="0" borderId="28" xfId="2" applyFont="1" applyFill="1" applyBorder="1"/>
    <xf numFmtId="2" fontId="17" fillId="0" borderId="7" xfId="2" applyNumberFormat="1" applyFont="1" applyFill="1" applyBorder="1"/>
    <xf numFmtId="2" fontId="17" fillId="0" borderId="12" xfId="2" applyNumberFormat="1" applyFont="1" applyFill="1" applyBorder="1"/>
    <xf numFmtId="10" fontId="23" fillId="0" borderId="28" xfId="2" applyNumberFormat="1" applyFont="1" applyFill="1" applyBorder="1" applyProtection="1"/>
    <xf numFmtId="0" fontId="0" fillId="0" borderId="26" xfId="0" applyNumberFormat="1" applyFont="1" applyFill="1" applyBorder="1" applyAlignment="1" applyProtection="1"/>
    <xf numFmtId="5" fontId="0" fillId="0" borderId="26" xfId="0" applyNumberFormat="1" applyFont="1" applyFill="1" applyBorder="1" applyAlignment="1" applyProtection="1"/>
    <xf numFmtId="37" fontId="0" fillId="0" borderId="26" xfId="0" applyNumberFormat="1" applyFont="1" applyFill="1" applyBorder="1" applyAlignment="1" applyProtection="1"/>
    <xf numFmtId="37" fontId="0" fillId="0" borderId="26" xfId="2" applyNumberFormat="1" applyFont="1" applyFill="1" applyBorder="1" applyAlignment="1" applyProtection="1"/>
    <xf numFmtId="0" fontId="0" fillId="0" borderId="0" xfId="0" applyNumberFormat="1" applyFont="1" applyFill="1" applyBorder="1" applyAlignment="1" applyProtection="1"/>
    <xf numFmtId="41" fontId="0" fillId="0" borderId="27" xfId="2" applyNumberFormat="1" applyFont="1" applyFill="1" applyBorder="1" applyAlignment="1" applyProtection="1"/>
    <xf numFmtId="37" fontId="0" fillId="0" borderId="27" xfId="0" applyNumberFormat="1" applyFont="1" applyFill="1" applyBorder="1" applyAlignment="1" applyProtection="1"/>
    <xf numFmtId="37" fontId="0" fillId="0" borderId="27" xfId="2" applyNumberFormat="1" applyFont="1" applyFill="1" applyBorder="1" applyAlignment="1" applyProtection="1"/>
    <xf numFmtId="0" fontId="0" fillId="0" borderId="26" xfId="2" applyNumberFormat="1" applyFont="1" applyFill="1" applyBorder="1" applyAlignment="1" applyProtection="1"/>
    <xf numFmtId="37" fontId="0" fillId="0" borderId="28" xfId="0" applyNumberFormat="1" applyFont="1" applyFill="1" applyBorder="1" applyAlignment="1" applyProtection="1"/>
    <xf numFmtId="5" fontId="0" fillId="0" borderId="28" xfId="0" applyNumberFormat="1" applyFont="1" applyFill="1" applyBorder="1" applyAlignment="1" applyProtection="1"/>
    <xf numFmtId="0" fontId="0" fillId="0" borderId="40" xfId="0" applyNumberFormat="1" applyFont="1" applyFill="1" applyBorder="1" applyAlignment="1" applyProtection="1"/>
    <xf numFmtId="0" fontId="0" fillId="0" borderId="28" xfId="0" applyNumberFormat="1" applyFont="1" applyFill="1" applyBorder="1" applyAlignment="1" applyProtection="1"/>
    <xf numFmtId="41" fontId="0" fillId="0" borderId="7" xfId="0" applyNumberFormat="1" applyFont="1" applyFill="1" applyBorder="1" applyAlignment="1" applyProtection="1"/>
    <xf numFmtId="37" fontId="0" fillId="0" borderId="7" xfId="0" applyNumberFormat="1" applyFont="1" applyFill="1" applyBorder="1" applyAlignment="1" applyProtection="1"/>
    <xf numFmtId="41" fontId="23" fillId="0" borderId="39" xfId="0" applyNumberFormat="1" applyFont="1" applyBorder="1" applyProtection="1"/>
    <xf numFmtId="3" fontId="23" fillId="0" borderId="28" xfId="0" applyNumberFormat="1" applyFont="1" applyBorder="1"/>
    <xf numFmtId="3" fontId="23" fillId="0" borderId="7" xfId="0" applyNumberFormat="1" applyFont="1" applyBorder="1"/>
    <xf numFmtId="0" fontId="81" fillId="0" borderId="6" xfId="0" applyFont="1" applyBorder="1" applyProtection="1">
      <protection locked="0"/>
    </xf>
    <xf numFmtId="0" fontId="82" fillId="0" borderId="0" xfId="0" applyFont="1" applyProtection="1">
      <protection locked="0"/>
    </xf>
    <xf numFmtId="0" fontId="82" fillId="0" borderId="6" xfId="0" applyFont="1" applyBorder="1" applyProtection="1">
      <protection locked="0"/>
    </xf>
    <xf numFmtId="0" fontId="82" fillId="0" borderId="0" xfId="0" applyFont="1" applyAlignment="1" applyProtection="1">
      <alignment wrapText="1"/>
      <protection locked="0"/>
    </xf>
    <xf numFmtId="0" fontId="83" fillId="0" borderId="0" xfId="0" applyFont="1" applyProtection="1">
      <protection locked="0"/>
    </xf>
    <xf numFmtId="0" fontId="83" fillId="0" borderId="0" xfId="0" applyFont="1" applyBorder="1" applyProtection="1">
      <protection locked="0"/>
    </xf>
    <xf numFmtId="175" fontId="5" fillId="0" borderId="7" xfId="0" applyNumberFormat="1" applyFont="1" applyBorder="1" applyProtection="1">
      <protection locked="0"/>
    </xf>
    <xf numFmtId="37" fontId="5" fillId="0" borderId="7" xfId="0" applyNumberFormat="1" applyFont="1" applyBorder="1" applyProtection="1">
      <protection locked="0"/>
    </xf>
    <xf numFmtId="37" fontId="5" fillId="0" borderId="12" xfId="0" applyNumberFormat="1" applyFont="1" applyBorder="1" applyProtection="1">
      <protection locked="0"/>
    </xf>
    <xf numFmtId="5" fontId="5" fillId="0" borderId="73" xfId="0" applyNumberFormat="1" applyFont="1" applyBorder="1" applyProtection="1">
      <protection locked="0"/>
    </xf>
    <xf numFmtId="0" fontId="76" fillId="0" borderId="0" xfId="0" applyFont="1" applyAlignment="1" applyProtection="1">
      <alignment horizontal="centerContinuous"/>
      <protection locked="0"/>
    </xf>
    <xf numFmtId="10" fontId="76" fillId="0" borderId="0" xfId="0" applyNumberFormat="1" applyFont="1" applyProtection="1">
      <protection locked="0"/>
    </xf>
    <xf numFmtId="0" fontId="76" fillId="0" borderId="0" xfId="0" applyFont="1" applyProtection="1">
      <protection locked="0"/>
    </xf>
    <xf numFmtId="14" fontId="78" fillId="0" borderId="23" xfId="0" applyNumberFormat="1" applyFont="1" applyBorder="1" applyProtection="1">
      <protection locked="0"/>
    </xf>
    <xf numFmtId="0" fontId="23" fillId="0" borderId="33" xfId="0" applyFont="1" applyBorder="1" applyAlignment="1">
      <alignment horizontal="right"/>
    </xf>
    <xf numFmtId="0" fontId="23" fillId="0" borderId="40" xfId="2" applyFont="1" applyFill="1" applyBorder="1" applyAlignment="1">
      <alignment horizontal="left" indent="2"/>
    </xf>
    <xf numFmtId="5" fontId="23" fillId="0" borderId="28" xfId="0" applyNumberFormat="1" applyFont="1" applyBorder="1" applyAlignment="1" applyProtection="1">
      <alignment horizontal="right" wrapText="1"/>
    </xf>
    <xf numFmtId="3" fontId="17" fillId="0" borderId="28" xfId="0" applyNumberFormat="1" applyFont="1" applyBorder="1" applyAlignment="1" applyProtection="1">
      <alignment horizontal="right"/>
      <protection locked="0"/>
    </xf>
    <xf numFmtId="3" fontId="23" fillId="0" borderId="28" xfId="0" applyNumberFormat="1" applyFont="1" applyBorder="1" applyAlignment="1">
      <alignment horizontal="right" wrapText="1"/>
    </xf>
    <xf numFmtId="3" fontId="17" fillId="0" borderId="28" xfId="0" applyNumberFormat="1" applyFont="1" applyBorder="1" applyAlignment="1" applyProtection="1">
      <alignment horizontal="right" wrapText="1"/>
      <protection locked="0"/>
    </xf>
    <xf numFmtId="3" fontId="17" fillId="0" borderId="40" xfId="0" applyNumberFormat="1" applyFont="1" applyBorder="1" applyAlignment="1" applyProtection="1">
      <alignment horizontal="right" wrapText="1"/>
      <protection locked="0"/>
    </xf>
    <xf numFmtId="3" fontId="17" fillId="0" borderId="40" xfId="0" applyNumberFormat="1" applyFont="1" applyBorder="1" applyProtection="1">
      <protection locked="0"/>
    </xf>
    <xf numFmtId="0" fontId="23" fillId="0" borderId="16" xfId="0" applyNumberFormat="1" applyFont="1" applyFill="1" applyBorder="1" applyAlignment="1" applyProtection="1"/>
    <xf numFmtId="0" fontId="4" fillId="0" borderId="18" xfId="0" applyNumberFormat="1" applyFont="1" applyFill="1" applyBorder="1" applyAlignment="1" applyProtection="1"/>
    <xf numFmtId="0" fontId="25" fillId="0" borderId="6" xfId="0" applyNumberFormat="1" applyFont="1" applyFill="1" applyBorder="1" applyAlignment="1" applyProtection="1"/>
    <xf numFmtId="0" fontId="4" fillId="0" borderId="0" xfId="0" applyNumberFormat="1" applyFont="1" applyFill="1" applyBorder="1" applyAlignment="1" applyProtection="1"/>
    <xf numFmtId="39" fontId="25" fillId="0" borderId="0" xfId="0" applyNumberFormat="1" applyFont="1" applyFill="1" applyBorder="1" applyAlignment="1" applyProtection="1">
      <alignment horizontal="center"/>
    </xf>
    <xf numFmtId="0" fontId="25" fillId="0" borderId="0" xfId="0" applyNumberFormat="1" applyFont="1" applyFill="1" applyBorder="1" applyAlignment="1" applyProtection="1">
      <alignment horizontal="center"/>
    </xf>
    <xf numFmtId="39" fontId="25" fillId="0" borderId="0" xfId="0" applyNumberFormat="1" applyFont="1" applyFill="1" applyBorder="1" applyAlignment="1" applyProtection="1">
      <alignment horizontal="center" vertical="top"/>
    </xf>
    <xf numFmtId="0" fontId="4" fillId="0" borderId="0" xfId="0" applyFont="1"/>
    <xf numFmtId="0" fontId="23" fillId="0" borderId="42" xfId="0" applyNumberFormat="1" applyFont="1" applyFill="1" applyBorder="1" applyAlignment="1" applyProtection="1">
      <alignment horizontal="center"/>
    </xf>
    <xf numFmtId="0" fontId="25" fillId="0" borderId="7" xfId="0" applyNumberFormat="1" applyFont="1" applyFill="1" applyBorder="1" applyAlignment="1" applyProtection="1">
      <alignment horizontal="center"/>
    </xf>
    <xf numFmtId="0" fontId="4" fillId="0" borderId="7" xfId="0" applyNumberFormat="1" applyFont="1" applyFill="1" applyBorder="1" applyAlignment="1" applyProtection="1"/>
    <xf numFmtId="39" fontId="4" fillId="0" borderId="0" xfId="0" applyNumberFormat="1" applyFont="1"/>
    <xf numFmtId="0" fontId="4" fillId="0" borderId="6" xfId="0" applyNumberFormat="1" applyFont="1" applyFill="1" applyBorder="1" applyAlignment="1" applyProtection="1">
      <alignment horizontal="left" vertical="top"/>
    </xf>
    <xf numFmtId="10" fontId="78" fillId="0" borderId="23" xfId="0" applyNumberFormat="1" applyFont="1" applyBorder="1" applyAlignment="1" applyProtection="1">
      <alignment horizontal="right"/>
      <protection locked="0"/>
    </xf>
    <xf numFmtId="6" fontId="5" fillId="0" borderId="0" xfId="0" quotePrefix="1" applyNumberFormat="1" applyFont="1" applyProtection="1">
      <protection locked="0"/>
    </xf>
    <xf numFmtId="177" fontId="0" fillId="0" borderId="28" xfId="0" applyNumberFormat="1" applyBorder="1" applyProtection="1"/>
    <xf numFmtId="177" fontId="0" fillId="0" borderId="28" xfId="0" applyNumberFormat="1" applyBorder="1"/>
    <xf numFmtId="0" fontId="23" fillId="0" borderId="6" xfId="3" applyFont="1" applyBorder="1"/>
    <xf numFmtId="0" fontId="23" fillId="0" borderId="0" xfId="3" applyFont="1"/>
    <xf numFmtId="0" fontId="17" fillId="0" borderId="0" xfId="3" applyFont="1" applyProtection="1">
      <protection locked="0"/>
    </xf>
    <xf numFmtId="0" fontId="23" fillId="0" borderId="0" xfId="3"/>
    <xf numFmtId="177" fontId="0" fillId="0" borderId="0" xfId="0" applyNumberFormat="1"/>
    <xf numFmtId="0" fontId="23" fillId="0" borderId="0" xfId="3" applyFill="1"/>
    <xf numFmtId="177" fontId="0" fillId="0" borderId="0" xfId="0" applyNumberFormat="1" applyFill="1"/>
    <xf numFmtId="0" fontId="23" fillId="0" borderId="0" xfId="3" applyFont="1" applyAlignment="1">
      <alignment horizontal="left" wrapText="1"/>
    </xf>
    <xf numFmtId="177" fontId="0" fillId="0" borderId="0" xfId="0" applyNumberFormat="1" applyFill="1" applyBorder="1"/>
    <xf numFmtId="177" fontId="0" fillId="0" borderId="68" xfId="0" applyNumberFormat="1" applyFill="1" applyBorder="1"/>
    <xf numFmtId="0" fontId="17" fillId="0" borderId="0" xfId="3" applyFont="1" applyAlignment="1" applyProtection="1">
      <alignment horizontal="left" wrapText="1"/>
      <protection locked="0"/>
    </xf>
    <xf numFmtId="177" fontId="0" fillId="0" borderId="23" xfId="0" applyNumberFormat="1" applyFill="1" applyBorder="1"/>
    <xf numFmtId="177" fontId="0" fillId="0" borderId="7" xfId="0" applyNumberFormat="1" applyBorder="1" applyProtection="1"/>
    <xf numFmtId="177" fontId="0" fillId="0" borderId="7" xfId="0" applyNumberFormat="1" applyBorder="1"/>
    <xf numFmtId="0" fontId="88" fillId="0" borderId="0" xfId="0" applyFont="1"/>
    <xf numFmtId="177" fontId="89" fillId="0" borderId="0" xfId="0" applyNumberFormat="1" applyFont="1" applyFill="1"/>
    <xf numFmtId="177" fontId="89" fillId="0" borderId="0" xfId="0" applyNumberFormat="1" applyFont="1" applyFill="1" applyBorder="1"/>
    <xf numFmtId="177" fontId="0" fillId="0" borderId="0" xfId="0" applyNumberFormat="1" applyBorder="1"/>
    <xf numFmtId="0" fontId="0" fillId="0" borderId="0" xfId="0" applyBorder="1"/>
    <xf numFmtId="37" fontId="70" fillId="0" borderId="74" xfId="0" applyNumberFormat="1" applyFont="1" applyBorder="1" applyProtection="1"/>
    <xf numFmtId="37" fontId="70" fillId="0" borderId="75" xfId="0" applyNumberFormat="1" applyFont="1" applyBorder="1" applyProtection="1"/>
    <xf numFmtId="37" fontId="0" fillId="0" borderId="7" xfId="0" applyNumberFormat="1" applyFill="1" applyBorder="1" applyProtection="1"/>
    <xf numFmtId="0" fontId="23" fillId="0" borderId="0" xfId="0" applyFont="1" applyFill="1" applyBorder="1"/>
    <xf numFmtId="37" fontId="0" fillId="0" borderId="48" xfId="0" applyNumberFormat="1" applyFill="1" applyBorder="1" applyProtection="1"/>
    <xf numFmtId="37" fontId="70" fillId="0" borderId="48" xfId="0" applyNumberFormat="1" applyFont="1" applyBorder="1" applyProtection="1"/>
    <xf numFmtId="0" fontId="0" fillId="0" borderId="76" xfId="0" applyBorder="1" applyAlignment="1">
      <alignment horizontal="center"/>
    </xf>
    <xf numFmtId="0" fontId="0" fillId="0" borderId="0" xfId="0" applyFill="1"/>
    <xf numFmtId="0" fontId="23" fillId="0" borderId="0" xfId="3" applyFill="1" applyBorder="1"/>
    <xf numFmtId="0" fontId="17" fillId="0" borderId="0" xfId="3" applyFont="1" applyFill="1" applyBorder="1" applyProtection="1">
      <protection locked="0"/>
    </xf>
    <xf numFmtId="177" fontId="23" fillId="0" borderId="0" xfId="0" applyNumberFormat="1" applyFont="1" applyFill="1"/>
    <xf numFmtId="178" fontId="0" fillId="0" borderId="7" xfId="0" applyNumberFormat="1" applyBorder="1" applyProtection="1"/>
    <xf numFmtId="37" fontId="0" fillId="0" borderId="24" xfId="0" applyNumberFormat="1" applyFill="1" applyBorder="1" applyProtection="1"/>
    <xf numFmtId="37" fontId="0" fillId="0" borderId="43" xfId="0" applyNumberFormat="1" applyFill="1" applyBorder="1" applyProtection="1"/>
    <xf numFmtId="37" fontId="0" fillId="0" borderId="26" xfId="0" applyNumberFormat="1" applyFill="1" applyBorder="1" applyProtection="1"/>
    <xf numFmtId="37" fontId="0" fillId="0" borderId="40" xfId="0" applyNumberFormat="1" applyFill="1" applyBorder="1" applyProtection="1"/>
    <xf numFmtId="178" fontId="17" fillId="0" borderId="40" xfId="0" applyNumberFormat="1" applyFont="1" applyBorder="1" applyAlignment="1" applyProtection="1">
      <alignment horizontal="center"/>
      <protection locked="0"/>
    </xf>
    <xf numFmtId="37" fontId="17" fillId="0" borderId="28" xfId="0" applyNumberFormat="1" applyFont="1" applyBorder="1" applyAlignment="1" applyProtection="1">
      <alignment horizontal="right" vertical="top"/>
      <protection locked="0"/>
    </xf>
    <xf numFmtId="178" fontId="0" fillId="0" borderId="28" xfId="0" applyNumberFormat="1" applyBorder="1" applyProtection="1"/>
    <xf numFmtId="37" fontId="17" fillId="0" borderId="40" xfId="0" applyNumberFormat="1" applyFont="1" applyBorder="1" applyAlignment="1" applyProtection="1">
      <alignment horizontal="right"/>
      <protection locked="0"/>
    </xf>
    <xf numFmtId="177" fontId="0" fillId="0" borderId="40" xfId="0" applyNumberFormat="1" applyBorder="1"/>
    <xf numFmtId="178" fontId="0" fillId="0" borderId="7" xfId="0" applyNumberFormat="1" applyBorder="1"/>
    <xf numFmtId="178" fontId="23" fillId="0" borderId="7" xfId="0" applyNumberFormat="1" applyFont="1" applyBorder="1" applyAlignment="1" applyProtection="1"/>
    <xf numFmtId="5" fontId="28" fillId="0" borderId="27" xfId="0" applyNumberFormat="1" applyFont="1" applyBorder="1"/>
    <xf numFmtId="0" fontId="23" fillId="0" borderId="0" xfId="0" applyFont="1" applyBorder="1" applyAlignment="1">
      <alignment horizontal="centerContinuous"/>
    </xf>
    <xf numFmtId="0" fontId="0" fillId="0" borderId="0" xfId="0" applyBorder="1" applyAlignment="1">
      <alignment horizontal="centerContinuous"/>
    </xf>
    <xf numFmtId="0" fontId="32" fillId="0" borderId="0" xfId="0" applyFont="1" applyBorder="1" applyAlignment="1">
      <alignment horizontal="centerContinuous"/>
    </xf>
    <xf numFmtId="0" fontId="22" fillId="0" borderId="0" xfId="0" applyFont="1" applyBorder="1" applyAlignment="1">
      <alignment horizontal="centerContinuous"/>
    </xf>
    <xf numFmtId="0" fontId="24" fillId="0" borderId="0" xfId="0" applyFont="1" applyBorder="1" applyAlignment="1">
      <alignment horizontal="centerContinuous" wrapText="1"/>
    </xf>
    <xf numFmtId="0" fontId="17" fillId="0" borderId="0" xfId="0" applyFont="1" applyBorder="1" applyProtection="1">
      <protection locked="0"/>
    </xf>
    <xf numFmtId="0" fontId="23" fillId="0" borderId="0" xfId="3" applyFont="1" applyFill="1" applyBorder="1"/>
    <xf numFmtId="0" fontId="0" fillId="0" borderId="0" xfId="0" applyFill="1" applyBorder="1"/>
    <xf numFmtId="0" fontId="88" fillId="0" borderId="0" xfId="0" applyFont="1" applyBorder="1"/>
    <xf numFmtId="0" fontId="17" fillId="0" borderId="0" xfId="3" applyFont="1" applyFill="1" applyBorder="1" applyAlignment="1" applyProtection="1">
      <alignment horizontal="left" wrapText="1"/>
      <protection locked="0"/>
    </xf>
    <xf numFmtId="0" fontId="23" fillId="0" borderId="0" xfId="3" applyFont="1" applyBorder="1"/>
    <xf numFmtId="0" fontId="17" fillId="0" borderId="0" xfId="3" applyFont="1" applyBorder="1" applyAlignment="1" applyProtection="1">
      <alignment horizontal="left" wrapText="1"/>
      <protection locked="0"/>
    </xf>
    <xf numFmtId="0" fontId="23" fillId="0" borderId="0" xfId="3" applyBorder="1"/>
    <xf numFmtId="177" fontId="23" fillId="0" borderId="0" xfId="0" applyNumberFormat="1" applyFont="1" applyFill="1" applyBorder="1"/>
    <xf numFmtId="0" fontId="17" fillId="0" borderId="0" xfId="0" applyFont="1" applyFill="1" applyBorder="1" applyProtection="1">
      <protection locked="0"/>
    </xf>
    <xf numFmtId="0" fontId="17" fillId="0" borderId="0" xfId="0" applyFont="1" applyFill="1" applyBorder="1" applyAlignment="1" applyProtection="1">
      <alignment horizontal="left" vertical="top" wrapText="1"/>
      <protection locked="0"/>
    </xf>
    <xf numFmtId="0" fontId="0" fillId="0" borderId="77" xfId="0" applyBorder="1"/>
    <xf numFmtId="0" fontId="0" fillId="0" borderId="78" xfId="0" applyBorder="1"/>
    <xf numFmtId="0" fontId="23" fillId="0" borderId="78" xfId="0" applyFont="1" applyBorder="1"/>
    <xf numFmtId="0" fontId="0" fillId="0" borderId="79" xfId="0" applyBorder="1"/>
    <xf numFmtId="0" fontId="24" fillId="0" borderId="80" xfId="0" applyFont="1" applyBorder="1" applyAlignment="1">
      <alignment horizontal="centerContinuous"/>
    </xf>
    <xf numFmtId="0" fontId="0" fillId="0" borderId="81" xfId="0" applyBorder="1" applyAlignment="1">
      <alignment horizontal="centerContinuous"/>
    </xf>
    <xf numFmtId="0" fontId="22" fillId="0" borderId="80" xfId="0" applyFont="1" applyBorder="1" applyAlignment="1">
      <alignment horizontal="centerContinuous"/>
    </xf>
    <xf numFmtId="0" fontId="24" fillId="0" borderId="81" xfId="0" applyFont="1" applyBorder="1" applyAlignment="1">
      <alignment horizontal="centerContinuous"/>
    </xf>
    <xf numFmtId="0" fontId="23" fillId="0" borderId="82" xfId="0" applyFont="1" applyBorder="1" applyAlignment="1">
      <alignment vertical="top"/>
    </xf>
    <xf numFmtId="0" fontId="0" fillId="0" borderId="83" xfId="0" applyBorder="1"/>
    <xf numFmtId="0" fontId="23" fillId="0" borderId="80" xfId="0" applyFont="1" applyBorder="1"/>
    <xf numFmtId="0" fontId="0" fillId="0" borderId="81" xfId="0" applyBorder="1"/>
    <xf numFmtId="0" fontId="23" fillId="0" borderId="80" xfId="3" applyFont="1" applyFill="1" applyBorder="1"/>
    <xf numFmtId="0" fontId="23" fillId="0" borderId="80" xfId="3" applyFill="1" applyBorder="1"/>
    <xf numFmtId="0" fontId="23" fillId="0" borderId="80" xfId="3" applyFont="1" applyBorder="1"/>
    <xf numFmtId="0" fontId="23" fillId="0" borderId="80" xfId="0" applyFont="1" applyFill="1" applyBorder="1"/>
    <xf numFmtId="0" fontId="0" fillId="0" borderId="80" xfId="0" applyFill="1" applyBorder="1"/>
    <xf numFmtId="177" fontId="0" fillId="0" borderId="81" xfId="0" applyNumberFormat="1" applyFill="1" applyBorder="1"/>
    <xf numFmtId="0" fontId="0" fillId="0" borderId="81" xfId="0" applyFill="1" applyBorder="1"/>
    <xf numFmtId="0" fontId="0" fillId="0" borderId="84" xfId="0" applyBorder="1"/>
    <xf numFmtId="0" fontId="0" fillId="0" borderId="85" xfId="0" applyBorder="1"/>
    <xf numFmtId="0" fontId="17" fillId="0" borderId="85" xfId="0" applyFont="1" applyBorder="1" applyProtection="1">
      <protection locked="0"/>
    </xf>
    <xf numFmtId="0" fontId="0" fillId="0" borderId="86" xfId="0" applyBorder="1"/>
    <xf numFmtId="3" fontId="28" fillId="0" borderId="0" xfId="0" applyNumberFormat="1" applyFont="1"/>
    <xf numFmtId="0" fontId="17" fillId="0" borderId="0" xfId="0" applyFont="1" applyFill="1" applyBorder="1" applyAlignment="1" applyProtection="1">
      <protection locked="0"/>
    </xf>
    <xf numFmtId="0" fontId="0" fillId="0" borderId="0" xfId="0" applyFill="1" applyBorder="1" applyAlignment="1">
      <alignment horizontal="left" wrapText="1"/>
    </xf>
    <xf numFmtId="177" fontId="0" fillId="0" borderId="4" xfId="0" applyNumberFormat="1" applyBorder="1"/>
    <xf numFmtId="177" fontId="0" fillId="0" borderId="0" xfId="0" applyNumberFormat="1" applyAlignment="1">
      <alignment horizontal="centerContinuous"/>
    </xf>
    <xf numFmtId="177" fontId="24" fillId="0" borderId="0" xfId="0" applyNumberFormat="1" applyFont="1" applyAlignment="1">
      <alignment horizontal="centerContinuous"/>
    </xf>
    <xf numFmtId="177" fontId="0" fillId="0" borderId="23" xfId="0" applyNumberFormat="1" applyBorder="1"/>
    <xf numFmtId="177" fontId="0" fillId="0" borderId="28" xfId="0" applyNumberFormat="1" applyBorder="1" applyAlignment="1">
      <alignment horizontal="center"/>
    </xf>
    <xf numFmtId="177" fontId="0" fillId="0" borderId="22" xfId="0" applyNumberFormat="1" applyBorder="1" applyAlignment="1">
      <alignment horizontal="center"/>
    </xf>
    <xf numFmtId="177" fontId="0" fillId="0" borderId="28" xfId="0" applyNumberFormat="1" applyBorder="1" applyAlignment="1" applyProtection="1">
      <alignment horizontal="right"/>
    </xf>
    <xf numFmtId="177" fontId="0" fillId="0" borderId="29" xfId="0" applyNumberFormat="1" applyBorder="1"/>
    <xf numFmtId="177" fontId="0" fillId="0" borderId="11" xfId="0" applyNumberFormat="1" applyBorder="1"/>
    <xf numFmtId="177" fontId="0" fillId="0" borderId="78" xfId="0" applyNumberFormat="1" applyBorder="1"/>
    <xf numFmtId="177" fontId="0" fillId="0" borderId="0" xfId="0" applyNumberFormat="1" applyBorder="1" applyAlignment="1">
      <alignment horizontal="centerContinuous"/>
    </xf>
    <xf numFmtId="177" fontId="24" fillId="0" borderId="0" xfId="0" applyNumberFormat="1" applyFont="1" applyBorder="1" applyAlignment="1">
      <alignment horizontal="centerContinuous"/>
    </xf>
    <xf numFmtId="177" fontId="0" fillId="0" borderId="85" xfId="0" applyNumberFormat="1" applyBorder="1"/>
    <xf numFmtId="177" fontId="23" fillId="0" borderId="28" xfId="0" applyNumberFormat="1" applyFont="1" applyBorder="1" applyProtection="1"/>
    <xf numFmtId="177" fontId="23" fillId="0" borderId="28" xfId="0" applyNumberFormat="1" applyFont="1" applyBorder="1"/>
    <xf numFmtId="177" fontId="0" fillId="0" borderId="40" xfId="0" applyNumberFormat="1" applyBorder="1" applyProtection="1"/>
    <xf numFmtId="177" fontId="0" fillId="0" borderId="18" xfId="0" applyNumberFormat="1" applyBorder="1"/>
    <xf numFmtId="177" fontId="17" fillId="0" borderId="35" xfId="0" applyNumberFormat="1" applyFont="1" applyBorder="1" applyAlignment="1" applyProtection="1">
      <alignment horizontal="right"/>
      <protection locked="0"/>
    </xf>
    <xf numFmtId="177" fontId="17" fillId="0" borderId="38" xfId="0" applyNumberFormat="1" applyFont="1" applyBorder="1" applyProtection="1">
      <protection locked="0"/>
    </xf>
    <xf numFmtId="177" fontId="17" fillId="0" borderId="41" xfId="0" applyNumberFormat="1" applyFont="1" applyBorder="1" applyProtection="1">
      <protection locked="0"/>
    </xf>
    <xf numFmtId="177" fontId="0" fillId="0" borderId="22" xfId="0" applyNumberFormat="1" applyBorder="1"/>
    <xf numFmtId="177" fontId="17" fillId="0" borderId="28" xfId="0" applyNumberFormat="1" applyFont="1" applyBorder="1" applyAlignment="1" applyProtection="1">
      <alignment horizontal="right"/>
      <protection locked="0"/>
    </xf>
    <xf numFmtId="177" fontId="17" fillId="0" borderId="40" xfId="0" applyNumberFormat="1" applyFont="1" applyBorder="1" applyAlignment="1" applyProtection="1">
      <alignment horizontal="right"/>
      <protection locked="0"/>
    </xf>
    <xf numFmtId="0" fontId="0" fillId="0" borderId="80" xfId="0" applyBorder="1"/>
    <xf numFmtId="0" fontId="23" fillId="0" borderId="0" xfId="0" applyFont="1" applyFill="1" applyBorder="1" applyAlignment="1">
      <alignment horizontal="center"/>
    </xf>
    <xf numFmtId="177" fontId="23" fillId="0" borderId="81" xfId="0" applyNumberFormat="1" applyFont="1" applyFill="1" applyBorder="1" applyAlignment="1">
      <alignment horizontal="center"/>
    </xf>
    <xf numFmtId="0" fontId="25" fillId="0" borderId="0" xfId="0" applyFont="1" applyFill="1" applyBorder="1"/>
    <xf numFmtId="5" fontId="23" fillId="0" borderId="28" xfId="0" applyNumberFormat="1" applyFont="1" applyBorder="1"/>
    <xf numFmtId="177" fontId="23" fillId="0" borderId="33" xfId="0" applyNumberFormat="1" applyFont="1" applyBorder="1"/>
    <xf numFmtId="177" fontId="23" fillId="0" borderId="38" xfId="0" applyNumberFormat="1" applyFont="1" applyBorder="1"/>
    <xf numFmtId="3" fontId="5" fillId="0" borderId="28" xfId="0" applyNumberFormat="1" applyFont="1" applyBorder="1" applyProtection="1">
      <protection locked="0"/>
    </xf>
    <xf numFmtId="3" fontId="0" fillId="0" borderId="35" xfId="0" applyNumberFormat="1" applyBorder="1"/>
    <xf numFmtId="3" fontId="0" fillId="0" borderId="28" xfId="0" applyNumberFormat="1" applyBorder="1"/>
    <xf numFmtId="0" fontId="0" fillId="0" borderId="0" xfId="0" applyFill="1" applyBorder="1" applyAlignment="1"/>
    <xf numFmtId="5" fontId="0" fillId="0" borderId="7" xfId="0" applyNumberFormat="1" applyBorder="1" applyAlignment="1">
      <alignment horizontal="centerContinuous"/>
    </xf>
    <xf numFmtId="0" fontId="70" fillId="0" borderId="0" xfId="0" applyFont="1" applyFill="1" applyBorder="1"/>
    <xf numFmtId="0" fontId="23" fillId="0" borderId="28" xfId="0" applyFont="1" applyBorder="1" applyAlignment="1">
      <alignment wrapText="1"/>
    </xf>
    <xf numFmtId="0" fontId="0" fillId="0" borderId="80" xfId="0" applyBorder="1" applyAlignment="1">
      <alignment horizontal="centerContinuous"/>
    </xf>
    <xf numFmtId="0" fontId="28" fillId="0" borderId="80" xfId="0" applyFont="1" applyBorder="1"/>
    <xf numFmtId="0" fontId="34" fillId="0" borderId="0" xfId="0" applyFont="1" applyBorder="1"/>
    <xf numFmtId="0" fontId="0" fillId="0" borderId="0" xfId="0" applyBorder="1" applyAlignment="1">
      <alignment horizontal="right"/>
    </xf>
    <xf numFmtId="0" fontId="0" fillId="0" borderId="87" xfId="0" applyBorder="1"/>
    <xf numFmtId="0" fontId="0" fillId="0" borderId="88" xfId="0" applyBorder="1"/>
    <xf numFmtId="0" fontId="23" fillId="0" borderId="89" xfId="0" applyFont="1" applyBorder="1" applyAlignment="1">
      <alignment horizontal="center"/>
    </xf>
    <xf numFmtId="0" fontId="0" fillId="0" borderId="81" xfId="0" applyBorder="1" applyAlignment="1">
      <alignment horizontal="center"/>
    </xf>
    <xf numFmtId="0" fontId="23" fillId="0" borderId="90" xfId="0" applyFont="1" applyBorder="1" applyAlignment="1">
      <alignment horizontal="center"/>
    </xf>
    <xf numFmtId="0" fontId="0" fillId="0" borderId="83" xfId="0" applyBorder="1" applyAlignment="1">
      <alignment horizontal="center"/>
    </xf>
    <xf numFmtId="5" fontId="0" fillId="0" borderId="81" xfId="0" applyNumberFormat="1" applyBorder="1" applyProtection="1"/>
    <xf numFmtId="37" fontId="0" fillId="0" borderId="81" xfId="0" applyNumberFormat="1" applyBorder="1"/>
    <xf numFmtId="37" fontId="0" fillId="0" borderId="0" xfId="0" applyNumberFormat="1" applyBorder="1"/>
    <xf numFmtId="0" fontId="25" fillId="0" borderId="0" xfId="0" applyFont="1" applyBorder="1"/>
    <xf numFmtId="0" fontId="23" fillId="0" borderId="0" xfId="0" applyFont="1" applyBorder="1" applyAlignment="1">
      <alignment horizontal="center"/>
    </xf>
    <xf numFmtId="5" fontId="17" fillId="0" borderId="91" xfId="0" applyNumberFormat="1" applyFont="1" applyBorder="1" applyProtection="1">
      <protection locked="0"/>
    </xf>
    <xf numFmtId="0" fontId="0" fillId="0" borderId="92" xfId="0" applyBorder="1"/>
    <xf numFmtId="0" fontId="17" fillId="0" borderId="0" xfId="0" applyFont="1" applyBorder="1" applyAlignment="1" applyProtection="1">
      <alignment horizontal="centerContinuous"/>
      <protection locked="0"/>
    </xf>
    <xf numFmtId="37" fontId="17" fillId="0" borderId="28" xfId="0" applyNumberFormat="1" applyFont="1" applyFill="1" applyBorder="1" applyAlignment="1" applyProtection="1">
      <alignment horizontal="right"/>
      <protection locked="0"/>
    </xf>
    <xf numFmtId="37" fontId="0" fillId="0" borderId="28" xfId="0" applyNumberFormat="1" applyFill="1" applyBorder="1"/>
    <xf numFmtId="0" fontId="23" fillId="0" borderId="26" xfId="0" quotePrefix="1" applyFont="1" applyBorder="1"/>
    <xf numFmtId="175" fontId="0" fillId="0" borderId="28" xfId="0" applyNumberFormat="1" applyBorder="1"/>
    <xf numFmtId="37" fontId="15" fillId="0" borderId="93" xfId="0" applyNumberFormat="1" applyFont="1" applyBorder="1" applyProtection="1"/>
    <xf numFmtId="0" fontId="15" fillId="0" borderId="94" xfId="0" applyFont="1" applyBorder="1"/>
    <xf numFmtId="0" fontId="15" fillId="0" borderId="95" xfId="0" applyFont="1" applyBorder="1"/>
    <xf numFmtId="5" fontId="15" fillId="0" borderId="96" xfId="0" applyNumberFormat="1" applyFont="1" applyBorder="1" applyProtection="1"/>
    <xf numFmtId="5" fontId="15" fillId="0" borderId="97" xfId="0" applyNumberFormat="1" applyFont="1" applyBorder="1" applyProtection="1"/>
    <xf numFmtId="5" fontId="15" fillId="0" borderId="74" xfId="0" applyNumberFormat="1" applyFont="1" applyBorder="1" applyProtection="1"/>
    <xf numFmtId="37" fontId="0" fillId="0" borderId="26" xfId="0" applyNumberFormat="1" applyBorder="1" applyAlignment="1" applyProtection="1">
      <alignment horizontal="center"/>
    </xf>
    <xf numFmtId="5" fontId="0" fillId="0" borderId="26" xfId="0" applyNumberFormat="1" applyBorder="1" applyAlignment="1" applyProtection="1">
      <alignment horizontal="center"/>
    </xf>
    <xf numFmtId="5" fontId="0" fillId="0" borderId="0" xfId="0" applyNumberFormat="1" applyAlignment="1" applyProtection="1">
      <alignment horizontal="center"/>
    </xf>
    <xf numFmtId="37" fontId="0" fillId="0" borderId="40" xfId="0" applyNumberFormat="1" applyBorder="1" applyAlignment="1" applyProtection="1">
      <alignment horizontal="center"/>
    </xf>
    <xf numFmtId="5" fontId="0" fillId="0" borderId="40" xfId="0" applyNumberFormat="1" applyBorder="1" applyAlignment="1" applyProtection="1">
      <alignment horizontal="center"/>
    </xf>
    <xf numFmtId="2" fontId="0" fillId="0" borderId="7" xfId="0" applyNumberFormat="1" applyBorder="1"/>
    <xf numFmtId="175" fontId="0" fillId="0" borderId="7" xfId="0" applyNumberFormat="1" applyBorder="1"/>
    <xf numFmtId="3" fontId="5" fillId="0" borderId="22" xfId="0" applyNumberFormat="1" applyFont="1" applyBorder="1" applyProtection="1">
      <protection locked="0"/>
    </xf>
    <xf numFmtId="179" fontId="0" fillId="0" borderId="7" xfId="0" applyNumberFormat="1" applyBorder="1"/>
    <xf numFmtId="37" fontId="0" fillId="0" borderId="27" xfId="0" applyNumberFormat="1" applyFill="1" applyBorder="1" applyProtection="1"/>
    <xf numFmtId="37" fontId="0" fillId="0" borderId="98" xfId="0" applyNumberFormat="1" applyBorder="1" applyProtection="1"/>
    <xf numFmtId="0" fontId="18" fillId="0" borderId="28" xfId="0" applyFont="1" applyBorder="1" applyProtection="1">
      <protection locked="0"/>
    </xf>
    <xf numFmtId="1" fontId="18" fillId="0" borderId="28" xfId="0" applyNumberFormat="1" applyFont="1" applyFill="1" applyBorder="1" applyAlignment="1" applyProtection="1">
      <protection locked="0"/>
    </xf>
    <xf numFmtId="1" fontId="17" fillId="0" borderId="28" xfId="0" applyNumberFormat="1" applyFont="1" applyFill="1" applyBorder="1" applyAlignment="1" applyProtection="1">
      <protection locked="0"/>
    </xf>
    <xf numFmtId="1" fontId="23" fillId="0" borderId="28" xfId="0" applyNumberFormat="1" applyFont="1" applyFill="1" applyBorder="1" applyAlignment="1" applyProtection="1"/>
    <xf numFmtId="0" fontId="3" fillId="0" borderId="28" xfId="0" applyFont="1" applyBorder="1"/>
    <xf numFmtId="0" fontId="3" fillId="0" borderId="26" xfId="0" applyFont="1" applyBorder="1"/>
    <xf numFmtId="0" fontId="3" fillId="0" borderId="0" xfId="9"/>
    <xf numFmtId="5" fontId="3" fillId="0" borderId="0" xfId="9" applyNumberFormat="1" applyProtection="1"/>
    <xf numFmtId="0" fontId="3" fillId="0" borderId="0" xfId="9"/>
    <xf numFmtId="0" fontId="3" fillId="0" borderId="0" xfId="9" applyFont="1"/>
    <xf numFmtId="5" fontId="3" fillId="0" borderId="0" xfId="9" applyNumberFormat="1" applyProtection="1"/>
    <xf numFmtId="0" fontId="3" fillId="0" borderId="0" xfId="9"/>
    <xf numFmtId="176" fontId="3" fillId="0" borderId="0" xfId="9" applyNumberFormat="1"/>
    <xf numFmtId="0" fontId="3" fillId="0" borderId="0" xfId="9" applyAlignment="1">
      <alignment horizontal="right"/>
    </xf>
    <xf numFmtId="0" fontId="3" fillId="0" borderId="0" xfId="9" applyAlignment="1">
      <alignment horizontal="center"/>
    </xf>
    <xf numFmtId="0" fontId="3" fillId="0" borderId="0" xfId="9" applyNumberFormat="1" applyProtection="1"/>
    <xf numFmtId="0" fontId="85" fillId="0" borderId="0" xfId="9" applyFont="1"/>
    <xf numFmtId="0" fontId="3" fillId="0" borderId="0" xfId="9" applyFont="1" applyAlignment="1">
      <alignment horizontal="center"/>
    </xf>
    <xf numFmtId="0" fontId="3" fillId="0" borderId="7" xfId="9" applyBorder="1" applyAlignment="1">
      <alignment horizontal="center"/>
    </xf>
    <xf numFmtId="0" fontId="32" fillId="0" borderId="0" xfId="12" applyFont="1"/>
    <xf numFmtId="0" fontId="23" fillId="0" borderId="0" xfId="12"/>
    <xf numFmtId="0" fontId="64" fillId="0" borderId="0" xfId="12" applyFont="1" applyAlignment="1">
      <alignment horizontal="left"/>
    </xf>
    <xf numFmtId="0" fontId="23" fillId="0" borderId="3" xfId="12" applyBorder="1"/>
    <xf numFmtId="0" fontId="23" fillId="0" borderId="4" xfId="12" applyBorder="1"/>
    <xf numFmtId="0" fontId="23" fillId="0" borderId="5" xfId="12" applyBorder="1"/>
    <xf numFmtId="0" fontId="24" fillId="0" borderId="6" xfId="12" applyFont="1" applyBorder="1" applyAlignment="1">
      <alignment horizontal="centerContinuous"/>
    </xf>
    <xf numFmtId="0" fontId="24" fillId="0" borderId="0" xfId="12" applyFont="1" applyAlignment="1">
      <alignment horizontal="centerContinuous"/>
    </xf>
    <xf numFmtId="0" fontId="24" fillId="0" borderId="7" xfId="12" applyFont="1" applyBorder="1" applyAlignment="1">
      <alignment horizontal="centerContinuous"/>
    </xf>
    <xf numFmtId="0" fontId="23" fillId="0" borderId="21" xfId="12" applyBorder="1"/>
    <xf numFmtId="0" fontId="23" fillId="0" borderId="23" xfId="12" applyBorder="1"/>
    <xf numFmtId="0" fontId="23" fillId="0" borderId="32" xfId="12" applyBorder="1"/>
    <xf numFmtId="0" fontId="23" fillId="0" borderId="33" xfId="12" applyBorder="1" applyAlignment="1">
      <alignment horizontal="center"/>
    </xf>
    <xf numFmtId="0" fontId="23" fillId="0" borderId="40" xfId="12" applyBorder="1"/>
    <xf numFmtId="0" fontId="23" fillId="0" borderId="0" xfId="12" applyAlignment="1">
      <alignment horizontal="center"/>
    </xf>
    <xf numFmtId="0" fontId="23" fillId="0" borderId="40" xfId="12" applyBorder="1" applyAlignment="1">
      <alignment horizontal="center"/>
    </xf>
    <xf numFmtId="0" fontId="23" fillId="0" borderId="7" xfId="12" applyBorder="1" applyAlignment="1">
      <alignment horizontal="center"/>
    </xf>
    <xf numFmtId="0" fontId="23" fillId="0" borderId="37" xfId="12" applyBorder="1" applyAlignment="1">
      <alignment horizontal="center"/>
    </xf>
    <xf numFmtId="0" fontId="23" fillId="0" borderId="11" xfId="12" applyBorder="1"/>
    <xf numFmtId="0" fontId="23" fillId="0" borderId="11" xfId="12" applyBorder="1" applyAlignment="1">
      <alignment horizontal="center"/>
    </xf>
    <xf numFmtId="0" fontId="23" fillId="0" borderId="58" xfId="12" applyBorder="1" applyAlignment="1">
      <alignment horizontal="center"/>
    </xf>
    <xf numFmtId="0" fontId="23" fillId="0" borderId="12" xfId="12" applyBorder="1" applyAlignment="1">
      <alignment horizontal="center"/>
    </xf>
    <xf numFmtId="0" fontId="23" fillId="0" borderId="0" xfId="12" applyFont="1"/>
    <xf numFmtId="0" fontId="23" fillId="0" borderId="40" xfId="12" applyFont="1" applyBorder="1"/>
    <xf numFmtId="37" fontId="23" fillId="0" borderId="99" xfId="12" applyNumberFormat="1" applyFont="1" applyBorder="1" applyProtection="1"/>
    <xf numFmtId="0" fontId="23" fillId="0" borderId="0" xfId="13" applyFont="1"/>
    <xf numFmtId="0" fontId="2" fillId="0" borderId="40" xfId="13" applyBorder="1"/>
    <xf numFmtId="0" fontId="2" fillId="0" borderId="0" xfId="13"/>
    <xf numFmtId="0" fontId="23" fillId="0" borderId="40" xfId="13" applyFont="1" applyBorder="1"/>
    <xf numFmtId="37" fontId="2" fillId="0" borderId="7" xfId="13" applyNumberFormat="1" applyBorder="1" applyProtection="1"/>
    <xf numFmtId="37" fontId="2" fillId="0" borderId="27" xfId="13" applyNumberFormat="1" applyBorder="1" applyProtection="1"/>
    <xf numFmtId="0" fontId="23" fillId="0" borderId="0" xfId="12" applyFont="1" applyFill="1" applyBorder="1"/>
    <xf numFmtId="37" fontId="23" fillId="0" borderId="27" xfId="12" applyNumberFormat="1" applyFill="1" applyBorder="1" applyProtection="1"/>
    <xf numFmtId="37" fontId="23" fillId="0" borderId="27" xfId="12" applyNumberFormat="1" applyBorder="1" applyProtection="1"/>
    <xf numFmtId="37" fontId="23" fillId="0" borderId="7" xfId="12" applyNumberFormat="1" applyBorder="1" applyProtection="1"/>
    <xf numFmtId="37" fontId="23" fillId="0" borderId="48" xfId="12" applyNumberFormat="1" applyFill="1" applyBorder="1" applyProtection="1"/>
    <xf numFmtId="37" fontId="23" fillId="0" borderId="7" xfId="12" applyNumberFormat="1" applyFill="1" applyBorder="1" applyProtection="1"/>
    <xf numFmtId="37" fontId="2" fillId="0" borderId="48" xfId="13" applyNumberFormat="1" applyBorder="1" applyProtection="1"/>
    <xf numFmtId="37" fontId="23" fillId="0" borderId="48" xfId="12" applyNumberFormat="1" applyBorder="1" applyProtection="1"/>
    <xf numFmtId="5" fontId="23" fillId="0" borderId="0" xfId="12" applyNumberFormat="1" applyProtection="1"/>
    <xf numFmtId="0" fontId="23" fillId="0" borderId="11" xfId="12" applyFont="1" applyBorder="1"/>
    <xf numFmtId="0" fontId="23" fillId="0" borderId="58" xfId="12" applyBorder="1"/>
    <xf numFmtId="37" fontId="23" fillId="0" borderId="31" xfId="12" applyNumberFormat="1" applyBorder="1" applyProtection="1"/>
    <xf numFmtId="0" fontId="23" fillId="0" borderId="0" xfId="12" applyAlignment="1">
      <alignment horizontal="centerContinuous"/>
    </xf>
    <xf numFmtId="0" fontId="23" fillId="0" borderId="0" xfId="12" applyFont="1" applyAlignment="1">
      <alignment horizontal="left"/>
    </xf>
    <xf numFmtId="37" fontId="23" fillId="0" borderId="25" xfId="12" applyNumberFormat="1" applyBorder="1" applyProtection="1"/>
    <xf numFmtId="0" fontId="23" fillId="0" borderId="0" xfId="12" applyFont="1" applyBorder="1"/>
    <xf numFmtId="0" fontId="23" fillId="0" borderId="0" xfId="12" applyBorder="1"/>
    <xf numFmtId="0" fontId="25" fillId="0" borderId="6" xfId="0" applyFont="1" applyBorder="1"/>
    <xf numFmtId="0" fontId="54" fillId="0" borderId="0" xfId="12" applyFont="1" applyProtection="1">
      <protection locked="0"/>
    </xf>
    <xf numFmtId="0" fontId="54" fillId="0" borderId="0" xfId="12" applyFont="1" applyProtection="1">
      <protection locked="0"/>
    </xf>
    <xf numFmtId="0" fontId="5" fillId="0" borderId="0" xfId="12" applyFont="1" applyProtection="1">
      <protection locked="0"/>
    </xf>
    <xf numFmtId="0" fontId="54" fillId="0" borderId="0" xfId="12" applyFont="1" applyProtection="1">
      <protection locked="0"/>
    </xf>
    <xf numFmtId="0" fontId="55" fillId="0" borderId="0" xfId="12" applyFont="1" applyAlignment="1" applyProtection="1">
      <alignment horizontal="center"/>
      <protection locked="0"/>
    </xf>
    <xf numFmtId="0" fontId="91" fillId="0" borderId="0" xfId="12" applyFont="1" applyAlignment="1" applyProtection="1">
      <alignment horizontal="center"/>
      <protection locked="0"/>
    </xf>
    <xf numFmtId="0" fontId="1" fillId="0" borderId="0" xfId="14"/>
    <xf numFmtId="0" fontId="3" fillId="0" borderId="70" xfId="14" applyFont="1" applyBorder="1" applyAlignment="1">
      <alignment horizontal="centerContinuous"/>
    </xf>
    <xf numFmtId="0" fontId="1" fillId="0" borderId="70" xfId="14" applyBorder="1" applyAlignment="1">
      <alignment horizontal="centerContinuous"/>
    </xf>
    <xf numFmtId="181" fontId="1" fillId="0" borderId="0" xfId="14" applyNumberFormat="1"/>
    <xf numFmtId="43" fontId="1" fillId="0" borderId="0" xfId="17"/>
    <xf numFmtId="178" fontId="20" fillId="0" borderId="0" xfId="15" applyNumberFormat="1" applyFont="1" applyFill="1" applyBorder="1"/>
    <xf numFmtId="0" fontId="1" fillId="0" borderId="100" xfId="14" applyBorder="1"/>
    <xf numFmtId="0" fontId="1" fillId="0" borderId="101" xfId="14" applyBorder="1"/>
    <xf numFmtId="0" fontId="93" fillId="0" borderId="102" xfId="14" applyFont="1" applyBorder="1" applyAlignment="1">
      <alignment horizontal="right"/>
    </xf>
    <xf numFmtId="0" fontId="94" fillId="0" borderId="103" xfId="14" applyFont="1" applyBorder="1"/>
    <xf numFmtId="0" fontId="1" fillId="0" borderId="0" xfId="14" applyBorder="1"/>
    <xf numFmtId="0" fontId="1" fillId="0" borderId="104" xfId="14" applyBorder="1"/>
    <xf numFmtId="0" fontId="1" fillId="0" borderId="103" xfId="14" applyBorder="1" applyAlignment="1">
      <alignment horizontal="centerContinuous"/>
    </xf>
    <xf numFmtId="0" fontId="1" fillId="0" borderId="0" xfId="14" applyBorder="1" applyAlignment="1">
      <alignment horizontal="centerContinuous"/>
    </xf>
    <xf numFmtId="178" fontId="1" fillId="0" borderId="0" xfId="15" applyNumberFormat="1" applyBorder="1" applyAlignment="1">
      <alignment horizontal="centerContinuous"/>
    </xf>
    <xf numFmtId="0" fontId="1" fillId="0" borderId="104" xfId="14" applyBorder="1" applyAlignment="1">
      <alignment horizontal="centerContinuous"/>
    </xf>
    <xf numFmtId="0" fontId="1" fillId="0" borderId="103" xfId="14" applyBorder="1"/>
    <xf numFmtId="178" fontId="1" fillId="0" borderId="0" xfId="15" applyNumberFormat="1" applyBorder="1"/>
    <xf numFmtId="44" fontId="1" fillId="0" borderId="0" xfId="14" applyNumberFormat="1" applyBorder="1"/>
    <xf numFmtId="0" fontId="93" fillId="0" borderId="103" xfId="14" applyFont="1" applyBorder="1"/>
    <xf numFmtId="178" fontId="3" fillId="0" borderId="0" xfId="15" applyNumberFormat="1" applyFont="1" applyBorder="1"/>
    <xf numFmtId="0" fontId="3" fillId="0" borderId="0" xfId="14" applyFont="1" applyBorder="1" applyAlignment="1">
      <alignment horizontal="center"/>
    </xf>
    <xf numFmtId="0" fontId="3" fillId="0" borderId="0" xfId="14" applyFont="1" applyBorder="1"/>
    <xf numFmtId="0" fontId="3" fillId="0" borderId="104" xfId="14" applyFont="1" applyBorder="1"/>
    <xf numFmtId="178" fontId="3" fillId="0" borderId="0" xfId="15" applyNumberFormat="1" applyFont="1" applyBorder="1" applyAlignment="1">
      <alignment horizontal="center"/>
    </xf>
    <xf numFmtId="178" fontId="3" fillId="0" borderId="104" xfId="15" applyNumberFormat="1" applyFont="1" applyBorder="1" applyAlignment="1">
      <alignment horizontal="center"/>
    </xf>
    <xf numFmtId="0" fontId="85" fillId="0" borderId="103" xfId="14" applyFont="1" applyBorder="1" applyAlignment="1">
      <alignment horizontal="center"/>
    </xf>
    <xf numFmtId="178" fontId="85" fillId="0" borderId="0" xfId="15" applyNumberFormat="1" applyFont="1" applyBorder="1" applyAlignment="1">
      <alignment horizontal="center"/>
    </xf>
    <xf numFmtId="0" fontId="85" fillId="0" borderId="104" xfId="14" applyFont="1" applyBorder="1" applyAlignment="1">
      <alignment horizontal="center"/>
    </xf>
    <xf numFmtId="0" fontId="1" fillId="0" borderId="103" xfId="14" applyBorder="1" applyAlignment="1">
      <alignment horizontal="center"/>
    </xf>
    <xf numFmtId="178" fontId="20" fillId="0" borderId="0" xfId="15" applyNumberFormat="1" applyFont="1" applyBorder="1"/>
    <xf numFmtId="178" fontId="1" fillId="0" borderId="0" xfId="14" applyNumberFormat="1" applyBorder="1"/>
    <xf numFmtId="10" fontId="1" fillId="0" borderId="0" xfId="16" applyNumberFormat="1" applyBorder="1"/>
    <xf numFmtId="177" fontId="20" fillId="0" borderId="104" xfId="17" applyNumberFormat="1" applyFont="1" applyFill="1" applyBorder="1"/>
    <xf numFmtId="18" fontId="1" fillId="0" borderId="103" xfId="14" quotePrefix="1" applyNumberFormat="1" applyBorder="1" applyAlignment="1">
      <alignment horizontal="center"/>
    </xf>
    <xf numFmtId="177" fontId="1" fillId="0" borderId="104" xfId="17" applyNumberFormat="1" applyFill="1" applyBorder="1"/>
    <xf numFmtId="10" fontId="1" fillId="0" borderId="0" xfId="14" applyNumberFormat="1" applyBorder="1"/>
    <xf numFmtId="177" fontId="1" fillId="0" borderId="104" xfId="14" applyNumberFormat="1" applyBorder="1"/>
    <xf numFmtId="178" fontId="20" fillId="0" borderId="104" xfId="15" applyNumberFormat="1" applyFont="1" applyBorder="1"/>
    <xf numFmtId="0" fontId="3" fillId="0" borderId="103" xfId="14" applyFont="1" applyBorder="1"/>
    <xf numFmtId="0" fontId="1" fillId="0" borderId="104" xfId="14" applyBorder="1" applyAlignment="1">
      <alignment horizontal="center"/>
    </xf>
    <xf numFmtId="44" fontId="20" fillId="0" borderId="0" xfId="15" applyFont="1" applyBorder="1"/>
    <xf numFmtId="182" fontId="20" fillId="0" borderId="104" xfId="17" applyNumberFormat="1" applyFont="1" applyFill="1" applyBorder="1"/>
    <xf numFmtId="182" fontId="1" fillId="0" borderId="104" xfId="17" applyNumberFormat="1" applyFill="1" applyBorder="1"/>
    <xf numFmtId="182" fontId="1" fillId="0" borderId="104" xfId="14" applyNumberFormat="1" applyBorder="1"/>
    <xf numFmtId="178" fontId="96" fillId="0" borderId="0" xfId="14" applyNumberFormat="1" applyFont="1" applyBorder="1"/>
    <xf numFmtId="178" fontId="96" fillId="0" borderId="0" xfId="14" applyNumberFormat="1" applyFont="1" applyBorder="1" applyAlignment="1">
      <alignment horizontal="right"/>
    </xf>
    <xf numFmtId="14" fontId="1" fillId="0" borderId="104" xfId="14" applyNumberFormat="1" applyBorder="1"/>
    <xf numFmtId="0" fontId="1" fillId="0" borderId="105" xfId="14" applyBorder="1"/>
    <xf numFmtId="0" fontId="1" fillId="0" borderId="70" xfId="14" applyBorder="1"/>
    <xf numFmtId="0" fontId="1" fillId="0" borderId="106" xfId="14" applyBorder="1"/>
    <xf numFmtId="0" fontId="3" fillId="0" borderId="105" xfId="14" applyFont="1" applyBorder="1" applyAlignment="1">
      <alignment horizontal="centerContinuous"/>
    </xf>
    <xf numFmtId="0" fontId="1" fillId="0" borderId="106" xfId="14" applyBorder="1" applyAlignment="1">
      <alignment horizontal="centerContinuous"/>
    </xf>
    <xf numFmtId="0" fontId="1" fillId="0" borderId="0" xfId="14" applyFill="1" applyBorder="1" applyAlignment="1">
      <alignment horizontal="center"/>
    </xf>
    <xf numFmtId="0" fontId="1" fillId="0" borderId="0" xfId="14" applyBorder="1" applyAlignment="1">
      <alignment horizontal="center"/>
    </xf>
    <xf numFmtId="0" fontId="85" fillId="0" borderId="0" xfId="14" applyFont="1" applyBorder="1" applyAlignment="1">
      <alignment horizontal="center"/>
    </xf>
    <xf numFmtId="177" fontId="1" fillId="0" borderId="0" xfId="17" applyNumberFormat="1" applyBorder="1"/>
    <xf numFmtId="182" fontId="1" fillId="0" borderId="0" xfId="17" applyNumberFormat="1" applyBorder="1"/>
    <xf numFmtId="178" fontId="1" fillId="0" borderId="104" xfId="15" applyNumberFormat="1" applyBorder="1"/>
    <xf numFmtId="182" fontId="95" fillId="0" borderId="0" xfId="17" applyNumberFormat="1" applyFont="1" applyBorder="1"/>
    <xf numFmtId="0" fontId="95" fillId="0" borderId="0" xfId="14" applyFont="1" applyBorder="1"/>
    <xf numFmtId="178" fontId="95" fillId="0" borderId="104" xfId="15" applyNumberFormat="1" applyFont="1" applyBorder="1"/>
    <xf numFmtId="177" fontId="95" fillId="0" borderId="0" xfId="17" applyNumberFormat="1" applyFont="1" applyBorder="1"/>
    <xf numFmtId="178" fontId="95" fillId="0" borderId="0" xfId="15" applyNumberFormat="1" applyFont="1" applyBorder="1"/>
    <xf numFmtId="177" fontId="1" fillId="0" borderId="0" xfId="14" applyNumberFormat="1" applyBorder="1"/>
    <xf numFmtId="44" fontId="1" fillId="0" borderId="0" xfId="15" applyBorder="1"/>
    <xf numFmtId="178" fontId="1" fillId="0" borderId="104" xfId="14" applyNumberFormat="1" applyBorder="1"/>
    <xf numFmtId="0" fontId="97" fillId="0" borderId="70" xfId="14" applyFont="1" applyBorder="1"/>
    <xf numFmtId="0" fontId="97" fillId="0" borderId="70" xfId="14" applyFont="1" applyBorder="1" applyAlignment="1">
      <alignment horizontal="center"/>
    </xf>
    <xf numFmtId="0" fontId="35" fillId="0" borderId="0" xfId="12" applyFont="1" applyAlignment="1">
      <alignment horizontal="left"/>
    </xf>
    <xf numFmtId="0" fontId="93" fillId="0" borderId="103" xfId="18" applyFont="1" applyBorder="1"/>
    <xf numFmtId="0" fontId="93" fillId="0" borderId="103" xfId="18" applyFont="1" applyBorder="1"/>
    <xf numFmtId="0" fontId="93" fillId="0" borderId="103" xfId="18" applyFont="1" applyBorder="1"/>
    <xf numFmtId="0" fontId="93" fillId="0" borderId="103" xfId="18" applyFont="1" applyBorder="1"/>
    <xf numFmtId="0" fontId="55" fillId="0" borderId="0" xfId="0" applyFont="1" applyAlignment="1" applyProtection="1">
      <alignment horizontal="left"/>
      <protection locked="0"/>
    </xf>
    <xf numFmtId="0" fontId="76" fillId="0" borderId="0" xfId="0" applyFont="1" applyProtection="1"/>
    <xf numFmtId="0" fontId="76" fillId="0" borderId="40" xfId="0" applyFont="1" applyBorder="1" applyProtection="1"/>
    <xf numFmtId="178" fontId="76" fillId="0" borderId="0" xfId="14" applyNumberFormat="1" applyFont="1" applyBorder="1"/>
    <xf numFmtId="0" fontId="76" fillId="0" borderId="0" xfId="0" applyFont="1"/>
    <xf numFmtId="0" fontId="76" fillId="0" borderId="40" xfId="0" applyFont="1" applyBorder="1"/>
    <xf numFmtId="0" fontId="76" fillId="0" borderId="0" xfId="0" applyFont="1" applyAlignment="1">
      <alignment horizontal="centerContinuous"/>
    </xf>
    <xf numFmtId="0" fontId="76" fillId="0" borderId="40" xfId="0" applyFont="1" applyBorder="1" applyProtection="1">
      <protection locked="0"/>
    </xf>
    <xf numFmtId="0" fontId="76" fillId="0" borderId="28" xfId="0" applyFont="1" applyBorder="1"/>
    <xf numFmtId="0" fontId="76" fillId="0" borderId="26" xfId="0" applyFont="1" applyBorder="1"/>
    <xf numFmtId="0" fontId="76" fillId="0" borderId="41" xfId="0" applyFont="1" applyBorder="1" applyAlignment="1">
      <alignment horizontal="centerContinuous"/>
    </xf>
    <xf numFmtId="0" fontId="76" fillId="0" borderId="0" xfId="0" applyFont="1" applyAlignment="1">
      <alignment horizontal="left"/>
    </xf>
    <xf numFmtId="0" fontId="76" fillId="0" borderId="0" xfId="12" applyFont="1"/>
    <xf numFmtId="0" fontId="76" fillId="3" borderId="23" xfId="0" applyFont="1" applyFill="1" applyBorder="1"/>
    <xf numFmtId="0" fontId="76" fillId="3" borderId="0" xfId="0" applyFont="1" applyFill="1"/>
    <xf numFmtId="0" fontId="76" fillId="0" borderId="19" xfId="0" applyFont="1" applyBorder="1"/>
    <xf numFmtId="0" fontId="76" fillId="0" borderId="26" xfId="0" applyFont="1" applyBorder="1" applyProtection="1">
      <protection locked="0"/>
    </xf>
    <xf numFmtId="0" fontId="76" fillId="0" borderId="7" xfId="0" applyFont="1" applyBorder="1" applyProtection="1">
      <protection locked="0"/>
    </xf>
    <xf numFmtId="0" fontId="76" fillId="0" borderId="28" xfId="0" applyFont="1" applyBorder="1" applyProtection="1">
      <protection locked="0"/>
    </xf>
    <xf numFmtId="0" fontId="76" fillId="0" borderId="43" xfId="0" applyFont="1" applyBorder="1" applyAlignment="1">
      <alignment horizontal="center"/>
    </xf>
    <xf numFmtId="0" fontId="76" fillId="0" borderId="23" xfId="0" applyFont="1" applyBorder="1"/>
    <xf numFmtId="0" fontId="76" fillId="0" borderId="11" xfId="0" applyFont="1" applyBorder="1"/>
    <xf numFmtId="167" fontId="79" fillId="7" borderId="36" xfId="0" applyNumberFormat="1" applyFont="1" applyFill="1" applyBorder="1" applyProtection="1">
      <protection locked="0"/>
    </xf>
    <xf numFmtId="180" fontId="32" fillId="0" borderId="7" xfId="0" applyNumberFormat="1" applyFont="1" applyBorder="1" applyAlignment="1">
      <alignment horizontal="right" wrapText="1"/>
    </xf>
    <xf numFmtId="164" fontId="23" fillId="0" borderId="0" xfId="0" applyNumberFormat="1" applyFont="1" applyAlignment="1" applyProtection="1"/>
    <xf numFmtId="0" fontId="15" fillId="0" borderId="26" xfId="0" quotePrefix="1" applyFont="1" applyBorder="1"/>
    <xf numFmtId="0" fontId="23" fillId="0" borderId="41" xfId="0" applyNumberFormat="1" applyFont="1" applyFill="1" applyBorder="1" applyAlignment="1" applyProtection="1"/>
    <xf numFmtId="0" fontId="3" fillId="0" borderId="43" xfId="0" applyFont="1" applyBorder="1" applyAlignment="1">
      <alignment horizontal="center"/>
    </xf>
    <xf numFmtId="0" fontId="23" fillId="0" borderId="40" xfId="0" applyFont="1" applyBorder="1" applyAlignment="1" applyProtection="1">
      <alignment horizontal="center"/>
    </xf>
    <xf numFmtId="0" fontId="39" fillId="0" borderId="0" xfId="12" applyFont="1"/>
    <xf numFmtId="0" fontId="39" fillId="0" borderId="0" xfId="12" applyFont="1"/>
    <xf numFmtId="0" fontId="23" fillId="0" borderId="26" xfId="12" applyFont="1" applyBorder="1" applyAlignment="1">
      <alignment horizontal="center"/>
    </xf>
    <xf numFmtId="0" fontId="23" fillId="0" borderId="26" xfId="12" applyFont="1" applyBorder="1"/>
    <xf numFmtId="0" fontId="15" fillId="3" borderId="0" xfId="12" applyFont="1" applyFill="1"/>
    <xf numFmtId="0" fontId="23" fillId="0" borderId="0" xfId="12"/>
    <xf numFmtId="0" fontId="23" fillId="0" borderId="7" xfId="12" applyBorder="1"/>
    <xf numFmtId="0" fontId="15" fillId="0" borderId="40" xfId="12" applyFont="1" applyBorder="1" applyAlignment="1">
      <alignment horizontal="center"/>
    </xf>
    <xf numFmtId="0" fontId="15" fillId="0" borderId="0" xfId="12" applyFont="1"/>
    <xf numFmtId="0" fontId="15" fillId="0" borderId="0" xfId="12" applyFont="1"/>
    <xf numFmtId="0" fontId="23" fillId="0" borderId="0" xfId="12"/>
    <xf numFmtId="0" fontId="46" fillId="0" borderId="0" xfId="12" applyFont="1"/>
    <xf numFmtId="0" fontId="82" fillId="0" borderId="0" xfId="12" applyFont="1" applyFill="1" applyProtection="1">
      <protection locked="0"/>
    </xf>
    <xf numFmtId="0" fontId="33" fillId="0" borderId="0" xfId="12" applyFont="1" applyAlignment="1">
      <alignment horizontal="left"/>
    </xf>
    <xf numFmtId="0" fontId="33" fillId="0" borderId="0" xfId="12" applyFont="1" applyAlignment="1">
      <alignment horizontal="left"/>
    </xf>
    <xf numFmtId="0" fontId="23" fillId="0" borderId="0" xfId="12" applyAlignment="1">
      <alignment horizontal="left"/>
    </xf>
    <xf numFmtId="0" fontId="23" fillId="0" borderId="0" xfId="12" applyAlignment="1">
      <alignment horizontal="left"/>
    </xf>
    <xf numFmtId="0" fontId="23" fillId="0" borderId="0" xfId="12"/>
    <xf numFmtId="0" fontId="23" fillId="0" borderId="0" xfId="12"/>
    <xf numFmtId="0" fontId="23" fillId="0" borderId="0" xfId="12"/>
    <xf numFmtId="0" fontId="23" fillId="0" borderId="23" xfId="12" applyBorder="1"/>
    <xf numFmtId="0" fontId="5" fillId="0" borderId="0" xfId="12" applyFont="1" applyProtection="1">
      <protection locked="0"/>
    </xf>
    <xf numFmtId="0" fontId="23" fillId="0" borderId="26" xfId="12" applyNumberFormat="1" applyFont="1" applyFill="1" applyBorder="1" applyAlignment="1" applyProtection="1"/>
    <xf numFmtId="0" fontId="23" fillId="0" borderId="47" xfId="12" applyFont="1" applyBorder="1"/>
    <xf numFmtId="0" fontId="23" fillId="0" borderId="47" xfId="12" applyFont="1" applyBorder="1"/>
    <xf numFmtId="0" fontId="23" fillId="0" borderId="40" xfId="12" applyFont="1" applyBorder="1"/>
    <xf numFmtId="0" fontId="23" fillId="0" borderId="0" xfId="12" applyFont="1"/>
    <xf numFmtId="0" fontId="23" fillId="0" borderId="0" xfId="12" applyFont="1"/>
    <xf numFmtId="0" fontId="23" fillId="0" borderId="40" xfId="12" applyFont="1" applyBorder="1"/>
    <xf numFmtId="0" fontId="23" fillId="0" borderId="40" xfId="12" applyFont="1" applyBorder="1"/>
    <xf numFmtId="0" fontId="23" fillId="0" borderId="40" xfId="12" applyFont="1" applyBorder="1"/>
    <xf numFmtId="0" fontId="23" fillId="0" borderId="40" xfId="12" applyFont="1" applyBorder="1"/>
    <xf numFmtId="0" fontId="32" fillId="0" borderId="0" xfId="12" applyFont="1"/>
    <xf numFmtId="0" fontId="17" fillId="0" borderId="28" xfId="12" applyFont="1" applyBorder="1" applyAlignment="1" applyProtection="1">
      <alignment horizontal="center"/>
      <protection locked="0"/>
    </xf>
    <xf numFmtId="0" fontId="23" fillId="0" borderId="0" xfId="12" applyProtection="1"/>
    <xf numFmtId="0" fontId="23" fillId="0" borderId="0" xfId="12" applyProtection="1"/>
    <xf numFmtId="0" fontId="23" fillId="0" borderId="0" xfId="12" applyFont="1" applyProtection="1"/>
    <xf numFmtId="0" fontId="23" fillId="0" borderId="0" xfId="12" applyFont="1" applyProtection="1"/>
    <xf numFmtId="0" fontId="23" fillId="0" borderId="0" xfId="12" applyFont="1" applyProtection="1"/>
    <xf numFmtId="0" fontId="23" fillId="0" borderId="26" xfId="0" applyNumberFormat="1" applyFont="1" applyFill="1" applyBorder="1" applyAlignment="1" applyProtection="1"/>
    <xf numFmtId="0" fontId="23" fillId="0" borderId="0" xfId="0" quotePrefix="1" applyFont="1"/>
    <xf numFmtId="0" fontId="25" fillId="0" borderId="0" xfId="0" applyFont="1" applyProtection="1"/>
    <xf numFmtId="0" fontId="23" fillId="0" borderId="0" xfId="12"/>
    <xf numFmtId="0" fontId="15" fillId="3" borderId="23" xfId="12" applyFont="1" applyFill="1" applyBorder="1"/>
    <xf numFmtId="0" fontId="15" fillId="0" borderId="0" xfId="12" applyFont="1"/>
    <xf numFmtId="0" fontId="33" fillId="0" borderId="0" xfId="12" applyFont="1" applyAlignment="1">
      <alignment horizontal="left"/>
    </xf>
    <xf numFmtId="0" fontId="23" fillId="0" borderId="0" xfId="12" applyAlignment="1">
      <alignment horizontal="left"/>
    </xf>
    <xf numFmtId="0" fontId="23" fillId="0" borderId="26" xfId="0" applyFont="1" applyBorder="1" applyAlignment="1">
      <alignment wrapText="1"/>
    </xf>
    <xf numFmtId="0" fontId="23" fillId="0" borderId="0" xfId="12"/>
    <xf numFmtId="0" fontId="28" fillId="0" borderId="0" xfId="12" applyFont="1"/>
    <xf numFmtId="0" fontId="23" fillId="0" borderId="26" xfId="12" applyNumberFormat="1" applyFont="1" applyFill="1" applyBorder="1" applyAlignment="1" applyProtection="1"/>
    <xf numFmtId="0" fontId="23" fillId="0" borderId="47" xfId="12" applyFont="1" applyBorder="1"/>
    <xf numFmtId="0" fontId="23" fillId="0" borderId="40" xfId="12" applyFont="1" applyBorder="1" applyAlignment="1">
      <alignment horizontal="center"/>
    </xf>
    <xf numFmtId="0" fontId="23" fillId="0" borderId="43" xfId="12" applyFont="1" applyBorder="1" applyAlignment="1">
      <alignment horizontal="center"/>
    </xf>
    <xf numFmtId="0" fontId="28" fillId="0" borderId="0" xfId="12" applyFont="1"/>
    <xf numFmtId="0" fontId="23" fillId="0" borderId="28" xfId="2" applyFont="1" applyBorder="1" applyAlignment="1">
      <alignment horizontal="center"/>
    </xf>
    <xf numFmtId="0" fontId="3" fillId="0" borderId="0" xfId="12" applyNumberFormat="1" applyFont="1" applyFill="1" applyBorder="1" applyAlignment="1" applyProtection="1"/>
    <xf numFmtId="0" fontId="23" fillId="0" borderId="0" xfId="12" applyProtection="1"/>
    <xf numFmtId="0" fontId="23" fillId="0" borderId="40" xfId="12" applyBorder="1" applyAlignment="1" applyProtection="1">
      <alignment horizontal="center"/>
    </xf>
  </cellXfs>
  <cellStyles count="19">
    <cellStyle name="Comma 2" xfId="6"/>
    <cellStyle name="Comma 3" xfId="5"/>
    <cellStyle name="Comma 4" xfId="17"/>
    <cellStyle name="Currency 2" xfId="8"/>
    <cellStyle name="Currency 3" xfId="7"/>
    <cellStyle name="Currency 4" xfId="15"/>
    <cellStyle name="Normal" xfId="0" builtinId="0"/>
    <cellStyle name="Normal 2" xfId="1"/>
    <cellStyle name="Normal 2 2" xfId="9"/>
    <cellStyle name="Normal 2 3" xfId="12"/>
    <cellStyle name="Normal 3" xfId="2"/>
    <cellStyle name="Normal 4" xfId="4"/>
    <cellStyle name="Normal 5" xfId="13"/>
    <cellStyle name="Normal 6" xfId="14"/>
    <cellStyle name="Normal_2009 18a Commodity Detail PSC Report" xfId="18"/>
    <cellStyle name="Normal_2011 PSC Report (Suppl Pages)" xfId="3"/>
    <cellStyle name="Percent 2" xfId="11"/>
    <cellStyle name="Percent 3" xfId="10"/>
    <cellStyle name="Percent 4"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externalLinks/_rels/externalLink1.xml.rels><?xml version="1.0" encoding="UTF-8" standalone="yes"?>
<Relationships xmlns="http://schemas.openxmlformats.org/package/2006/relationships"><Relationship Id="rId1" Type="http://schemas.openxmlformats.org/officeDocument/2006/relationships/externalLinkPath" Target="/Accting/FINREPT/Filings%20and%20Consolidated%20Financial%20Statements%20-%20SEC%20-%20News%20Release/PSC%20and%20FERC/Annual/2013/2013%20PSC%20Report%20(Suppl%20Pages)%5eshar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tompkins/AppData/Local/Microsoft/Windows/Temporary%20Internet%20Files/Content.Outlook/1P2H7SAW/2013%2018a%20Commodity%20Detail%20.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
      <sheetName val="Read Me"/>
      <sheetName val="Comments"/>
      <sheetName val="Gen Inst"/>
      <sheetName val="Table"/>
      <sheetName val="Sheet1"/>
      <sheetName val="1"/>
      <sheetName val="2"/>
      <sheetName val="003004"/>
      <sheetName val="007008"/>
      <sheetName val="9"/>
      <sheetName val="10"/>
      <sheetName val="11"/>
      <sheetName val="12"/>
      <sheetName val="13"/>
      <sheetName val="14"/>
      <sheetName val="15"/>
      <sheetName val="01617"/>
      <sheetName val="18"/>
      <sheetName val="19"/>
      <sheetName val="20"/>
      <sheetName val="21"/>
      <sheetName val="22"/>
      <sheetName val="23"/>
      <sheetName val="24"/>
      <sheetName val="24A"/>
      <sheetName val="25"/>
      <sheetName val="2627"/>
      <sheetName val="2829"/>
      <sheetName val="30"/>
      <sheetName val="31"/>
      <sheetName val="32"/>
      <sheetName val="33"/>
      <sheetName val="4041"/>
      <sheetName val="42"/>
      <sheetName val="43"/>
      <sheetName val="4445"/>
      <sheetName val="46"/>
      <sheetName val="47"/>
      <sheetName val="6062"/>
      <sheetName val="63"/>
      <sheetName val="64"/>
      <sheetName val="6566"/>
      <sheetName val="067"/>
      <sheetName val="068"/>
      <sheetName val="69"/>
      <sheetName val="7071"/>
      <sheetName val="7277"/>
      <sheetName val="7879"/>
      <sheetName val="80"/>
      <sheetName val="81"/>
      <sheetName val="82"/>
      <sheetName val="83"/>
      <sheetName val="84"/>
      <sheetName val="85"/>
      <sheetName val="86"/>
      <sheetName val="8788"/>
      <sheetName val="8990"/>
      <sheetName val="9192"/>
      <sheetName val="93"/>
      <sheetName val="94"/>
      <sheetName val="Verify"/>
      <sheetName val="Index"/>
      <sheetName val="Book"/>
    </sheetNames>
    <sheetDataSet>
      <sheetData sheetId="0">
        <row r="45">
          <cell r="A45" t="str">
            <v>Year ended December 31, 2013</v>
          </cell>
        </row>
        <row r="49">
          <cell r="A49" t="str">
            <v>Annual Report of Central Hudson Gas &amp; Electric Corp.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mmodity Estimate"/>
      <sheetName val="ECAM Detail"/>
      <sheetName val="Electric Pivot Table"/>
      <sheetName val="GCA Detail"/>
      <sheetName val="Gas Pivot Table"/>
      <sheetName val="pars-N-copy"/>
      <sheetName val="pars-N-copy mar-apr"/>
      <sheetName val="pars-N-copy may-jun"/>
      <sheetName val="pars-N-copy jul-aug"/>
      <sheetName val="pars-N-copy sep-oct"/>
      <sheetName val="pars-N-copy nov-dec"/>
      <sheetName val="Copy latest ECAM month"/>
      <sheetName val="Electric Totals"/>
      <sheetName val="Sheet1"/>
    </sheetNames>
    <sheetDataSet>
      <sheetData sheetId="0"/>
      <sheetData sheetId="1"/>
      <sheetData sheetId="2">
        <row r="21">
          <cell r="U21">
            <v>6.8942768679950514E-2</v>
          </cell>
        </row>
      </sheetData>
      <sheetData sheetId="3"/>
      <sheetData sheetId="4">
        <row r="18">
          <cell r="I18">
            <v>4.8881165386976679</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35.bin"/><Relationship Id="rId13" Type="http://schemas.openxmlformats.org/officeDocument/2006/relationships/printerSettings" Target="../printerSettings/printerSettings140.bin"/><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12" Type="http://schemas.openxmlformats.org/officeDocument/2006/relationships/printerSettings" Target="../printerSettings/printerSettings139.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11" Type="http://schemas.openxmlformats.org/officeDocument/2006/relationships/printerSettings" Target="../printerSettings/printerSettings138.bin"/><Relationship Id="rId5" Type="http://schemas.openxmlformats.org/officeDocument/2006/relationships/printerSettings" Target="../printerSettings/printerSettings132.bin"/><Relationship Id="rId15" Type="http://schemas.openxmlformats.org/officeDocument/2006/relationships/printerSettings" Target="../printerSettings/printerSettings142.bin"/><Relationship Id="rId10" Type="http://schemas.openxmlformats.org/officeDocument/2006/relationships/printerSettings" Target="../printerSettings/printerSettings137.bin"/><Relationship Id="rId4" Type="http://schemas.openxmlformats.org/officeDocument/2006/relationships/printerSettings" Target="../printerSettings/printerSettings131.bin"/><Relationship Id="rId9" Type="http://schemas.openxmlformats.org/officeDocument/2006/relationships/printerSettings" Target="../printerSettings/printerSettings136.bin"/><Relationship Id="rId14" Type="http://schemas.openxmlformats.org/officeDocument/2006/relationships/printerSettings" Target="../printerSettings/printerSettings141.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50.bin"/><Relationship Id="rId13" Type="http://schemas.openxmlformats.org/officeDocument/2006/relationships/printerSettings" Target="../printerSettings/printerSettings155.bin"/><Relationship Id="rId3" Type="http://schemas.openxmlformats.org/officeDocument/2006/relationships/printerSettings" Target="../printerSettings/printerSettings145.bin"/><Relationship Id="rId7" Type="http://schemas.openxmlformats.org/officeDocument/2006/relationships/printerSettings" Target="../printerSettings/printerSettings149.bin"/><Relationship Id="rId12" Type="http://schemas.openxmlformats.org/officeDocument/2006/relationships/printerSettings" Target="../printerSettings/printerSettings154.bin"/><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5" Type="http://schemas.openxmlformats.org/officeDocument/2006/relationships/printerSettings" Target="../printerSettings/printerSettings157.bin"/><Relationship Id="rId10" Type="http://schemas.openxmlformats.org/officeDocument/2006/relationships/printerSettings" Target="../printerSettings/printerSettings152.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 Id="rId14" Type="http://schemas.openxmlformats.org/officeDocument/2006/relationships/printerSettings" Target="../printerSettings/printerSettings156.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65.bin"/><Relationship Id="rId13" Type="http://schemas.openxmlformats.org/officeDocument/2006/relationships/printerSettings" Target="../printerSettings/printerSettings170.bin"/><Relationship Id="rId3" Type="http://schemas.openxmlformats.org/officeDocument/2006/relationships/printerSettings" Target="../printerSettings/printerSettings160.bin"/><Relationship Id="rId7" Type="http://schemas.openxmlformats.org/officeDocument/2006/relationships/printerSettings" Target="../printerSettings/printerSettings164.bin"/><Relationship Id="rId12" Type="http://schemas.openxmlformats.org/officeDocument/2006/relationships/printerSettings" Target="../printerSettings/printerSettings169.bin"/><Relationship Id="rId2" Type="http://schemas.openxmlformats.org/officeDocument/2006/relationships/printerSettings" Target="../printerSettings/printerSettings159.bin"/><Relationship Id="rId1" Type="http://schemas.openxmlformats.org/officeDocument/2006/relationships/printerSettings" Target="../printerSettings/printerSettings158.bin"/><Relationship Id="rId6" Type="http://schemas.openxmlformats.org/officeDocument/2006/relationships/printerSettings" Target="../printerSettings/printerSettings163.bin"/><Relationship Id="rId11" Type="http://schemas.openxmlformats.org/officeDocument/2006/relationships/printerSettings" Target="../printerSettings/printerSettings168.bin"/><Relationship Id="rId5" Type="http://schemas.openxmlformats.org/officeDocument/2006/relationships/printerSettings" Target="../printerSettings/printerSettings162.bin"/><Relationship Id="rId15" Type="http://schemas.openxmlformats.org/officeDocument/2006/relationships/printerSettings" Target="../printerSettings/printerSettings172.bin"/><Relationship Id="rId10" Type="http://schemas.openxmlformats.org/officeDocument/2006/relationships/printerSettings" Target="../printerSettings/printerSettings167.bin"/><Relationship Id="rId4" Type="http://schemas.openxmlformats.org/officeDocument/2006/relationships/printerSettings" Target="../printerSettings/printerSettings161.bin"/><Relationship Id="rId9" Type="http://schemas.openxmlformats.org/officeDocument/2006/relationships/printerSettings" Target="../printerSettings/printerSettings166.bin"/><Relationship Id="rId14" Type="http://schemas.openxmlformats.org/officeDocument/2006/relationships/printerSettings" Target="../printerSettings/printerSettings17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80.bin"/><Relationship Id="rId13" Type="http://schemas.openxmlformats.org/officeDocument/2006/relationships/printerSettings" Target="../printerSettings/printerSettings185.bin"/><Relationship Id="rId3" Type="http://schemas.openxmlformats.org/officeDocument/2006/relationships/printerSettings" Target="../printerSettings/printerSettings175.bin"/><Relationship Id="rId7" Type="http://schemas.openxmlformats.org/officeDocument/2006/relationships/printerSettings" Target="../printerSettings/printerSettings179.bin"/><Relationship Id="rId12" Type="http://schemas.openxmlformats.org/officeDocument/2006/relationships/printerSettings" Target="../printerSettings/printerSettings184.bin"/><Relationship Id="rId2" Type="http://schemas.openxmlformats.org/officeDocument/2006/relationships/printerSettings" Target="../printerSettings/printerSettings174.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11" Type="http://schemas.openxmlformats.org/officeDocument/2006/relationships/printerSettings" Target="../printerSettings/printerSettings183.bin"/><Relationship Id="rId5" Type="http://schemas.openxmlformats.org/officeDocument/2006/relationships/printerSettings" Target="../printerSettings/printerSettings177.bin"/><Relationship Id="rId10" Type="http://schemas.openxmlformats.org/officeDocument/2006/relationships/printerSettings" Target="../printerSettings/printerSettings182.bin"/><Relationship Id="rId4" Type="http://schemas.openxmlformats.org/officeDocument/2006/relationships/printerSettings" Target="../printerSettings/printerSettings176.bin"/><Relationship Id="rId9" Type="http://schemas.openxmlformats.org/officeDocument/2006/relationships/printerSettings" Target="../printerSettings/printerSettings181.bin"/><Relationship Id="rId14" Type="http://schemas.openxmlformats.org/officeDocument/2006/relationships/printerSettings" Target="../printerSettings/printerSettings18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94.bin"/><Relationship Id="rId13" Type="http://schemas.openxmlformats.org/officeDocument/2006/relationships/printerSettings" Target="../printerSettings/printerSettings199.bin"/><Relationship Id="rId3" Type="http://schemas.openxmlformats.org/officeDocument/2006/relationships/printerSettings" Target="../printerSettings/printerSettings189.bin"/><Relationship Id="rId7" Type="http://schemas.openxmlformats.org/officeDocument/2006/relationships/printerSettings" Target="../printerSettings/printerSettings193.bin"/><Relationship Id="rId12" Type="http://schemas.openxmlformats.org/officeDocument/2006/relationships/printerSettings" Target="../printerSettings/printerSettings198.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 Id="rId6" Type="http://schemas.openxmlformats.org/officeDocument/2006/relationships/printerSettings" Target="../printerSettings/printerSettings192.bin"/><Relationship Id="rId11" Type="http://schemas.openxmlformats.org/officeDocument/2006/relationships/printerSettings" Target="../printerSettings/printerSettings197.bin"/><Relationship Id="rId5" Type="http://schemas.openxmlformats.org/officeDocument/2006/relationships/printerSettings" Target="../printerSettings/printerSettings191.bin"/><Relationship Id="rId15" Type="http://schemas.openxmlformats.org/officeDocument/2006/relationships/printerSettings" Target="../printerSettings/printerSettings201.bin"/><Relationship Id="rId10" Type="http://schemas.openxmlformats.org/officeDocument/2006/relationships/printerSettings" Target="../printerSettings/printerSettings196.bin"/><Relationship Id="rId4" Type="http://schemas.openxmlformats.org/officeDocument/2006/relationships/printerSettings" Target="../printerSettings/printerSettings190.bin"/><Relationship Id="rId9" Type="http://schemas.openxmlformats.org/officeDocument/2006/relationships/printerSettings" Target="../printerSettings/printerSettings195.bin"/><Relationship Id="rId14" Type="http://schemas.openxmlformats.org/officeDocument/2006/relationships/printerSettings" Target="../printerSettings/printerSettings200.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09.bin"/><Relationship Id="rId13" Type="http://schemas.openxmlformats.org/officeDocument/2006/relationships/printerSettings" Target="../printerSettings/printerSettings214.bin"/><Relationship Id="rId3" Type="http://schemas.openxmlformats.org/officeDocument/2006/relationships/printerSettings" Target="../printerSettings/printerSettings204.bin"/><Relationship Id="rId7" Type="http://schemas.openxmlformats.org/officeDocument/2006/relationships/printerSettings" Target="../printerSettings/printerSettings208.bin"/><Relationship Id="rId12" Type="http://schemas.openxmlformats.org/officeDocument/2006/relationships/printerSettings" Target="../printerSettings/printerSettings213.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 Id="rId6" Type="http://schemas.openxmlformats.org/officeDocument/2006/relationships/printerSettings" Target="../printerSettings/printerSettings207.bin"/><Relationship Id="rId11" Type="http://schemas.openxmlformats.org/officeDocument/2006/relationships/printerSettings" Target="../printerSettings/printerSettings212.bin"/><Relationship Id="rId5" Type="http://schemas.openxmlformats.org/officeDocument/2006/relationships/printerSettings" Target="../printerSettings/printerSettings206.bin"/><Relationship Id="rId15" Type="http://schemas.openxmlformats.org/officeDocument/2006/relationships/printerSettings" Target="../printerSettings/printerSettings216.bin"/><Relationship Id="rId10" Type="http://schemas.openxmlformats.org/officeDocument/2006/relationships/printerSettings" Target="../printerSettings/printerSettings211.bin"/><Relationship Id="rId4" Type="http://schemas.openxmlformats.org/officeDocument/2006/relationships/printerSettings" Target="../printerSettings/printerSettings205.bin"/><Relationship Id="rId9" Type="http://schemas.openxmlformats.org/officeDocument/2006/relationships/printerSettings" Target="../printerSettings/printerSettings210.bin"/><Relationship Id="rId14" Type="http://schemas.openxmlformats.org/officeDocument/2006/relationships/printerSettings" Target="../printerSettings/printerSettings21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3" Type="http://schemas.openxmlformats.org/officeDocument/2006/relationships/printerSettings" Target="../printerSettings/printerSettings219.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5" Type="http://schemas.openxmlformats.org/officeDocument/2006/relationships/printerSettings" Target="../printerSettings/printerSettings221.bin"/><Relationship Id="rId10" Type="http://schemas.openxmlformats.org/officeDocument/2006/relationships/printerSettings" Target="../printerSettings/printerSettings226.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38.bin"/><Relationship Id="rId13" Type="http://schemas.openxmlformats.org/officeDocument/2006/relationships/printerSettings" Target="../printerSettings/printerSettings243.bin"/><Relationship Id="rId3" Type="http://schemas.openxmlformats.org/officeDocument/2006/relationships/printerSettings" Target="../printerSettings/printerSettings233.bin"/><Relationship Id="rId7" Type="http://schemas.openxmlformats.org/officeDocument/2006/relationships/printerSettings" Target="../printerSettings/printerSettings237.bin"/><Relationship Id="rId12" Type="http://schemas.openxmlformats.org/officeDocument/2006/relationships/printerSettings" Target="../printerSettings/printerSettings242.bin"/><Relationship Id="rId2" Type="http://schemas.openxmlformats.org/officeDocument/2006/relationships/printerSettings" Target="../printerSettings/printerSettings232.bin"/><Relationship Id="rId1" Type="http://schemas.openxmlformats.org/officeDocument/2006/relationships/printerSettings" Target="../printerSettings/printerSettings231.bin"/><Relationship Id="rId6" Type="http://schemas.openxmlformats.org/officeDocument/2006/relationships/printerSettings" Target="../printerSettings/printerSettings236.bin"/><Relationship Id="rId11" Type="http://schemas.openxmlformats.org/officeDocument/2006/relationships/printerSettings" Target="../printerSettings/printerSettings241.bin"/><Relationship Id="rId5" Type="http://schemas.openxmlformats.org/officeDocument/2006/relationships/printerSettings" Target="../printerSettings/printerSettings235.bin"/><Relationship Id="rId15" Type="http://schemas.openxmlformats.org/officeDocument/2006/relationships/printerSettings" Target="../printerSettings/printerSettings245.bin"/><Relationship Id="rId10" Type="http://schemas.openxmlformats.org/officeDocument/2006/relationships/printerSettings" Target="../printerSettings/printerSettings240.bin"/><Relationship Id="rId4" Type="http://schemas.openxmlformats.org/officeDocument/2006/relationships/printerSettings" Target="../printerSettings/printerSettings234.bin"/><Relationship Id="rId9" Type="http://schemas.openxmlformats.org/officeDocument/2006/relationships/printerSettings" Target="../printerSettings/printerSettings239.bin"/><Relationship Id="rId14" Type="http://schemas.openxmlformats.org/officeDocument/2006/relationships/printerSettings" Target="../printerSettings/printerSettings24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53.bin"/><Relationship Id="rId13" Type="http://schemas.openxmlformats.org/officeDocument/2006/relationships/printerSettings" Target="../printerSettings/printerSettings258.bin"/><Relationship Id="rId3" Type="http://schemas.openxmlformats.org/officeDocument/2006/relationships/printerSettings" Target="../printerSettings/printerSettings248.bin"/><Relationship Id="rId7" Type="http://schemas.openxmlformats.org/officeDocument/2006/relationships/printerSettings" Target="../printerSettings/printerSettings252.bin"/><Relationship Id="rId12" Type="http://schemas.openxmlformats.org/officeDocument/2006/relationships/printerSettings" Target="../printerSettings/printerSettings257.bin"/><Relationship Id="rId2" Type="http://schemas.openxmlformats.org/officeDocument/2006/relationships/printerSettings" Target="../printerSettings/printerSettings247.bin"/><Relationship Id="rId1" Type="http://schemas.openxmlformats.org/officeDocument/2006/relationships/printerSettings" Target="../printerSettings/printerSettings246.bin"/><Relationship Id="rId6" Type="http://schemas.openxmlformats.org/officeDocument/2006/relationships/printerSettings" Target="../printerSettings/printerSettings251.bin"/><Relationship Id="rId11" Type="http://schemas.openxmlformats.org/officeDocument/2006/relationships/printerSettings" Target="../printerSettings/printerSettings256.bin"/><Relationship Id="rId5" Type="http://schemas.openxmlformats.org/officeDocument/2006/relationships/printerSettings" Target="../printerSettings/printerSettings250.bin"/><Relationship Id="rId10" Type="http://schemas.openxmlformats.org/officeDocument/2006/relationships/printerSettings" Target="../printerSettings/printerSettings255.bin"/><Relationship Id="rId4" Type="http://schemas.openxmlformats.org/officeDocument/2006/relationships/printerSettings" Target="../printerSettings/printerSettings249.bin"/><Relationship Id="rId9" Type="http://schemas.openxmlformats.org/officeDocument/2006/relationships/printerSettings" Target="../printerSettings/printerSettings254.bin"/><Relationship Id="rId14" Type="http://schemas.openxmlformats.org/officeDocument/2006/relationships/printerSettings" Target="../printerSettings/printerSettings25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3" Type="http://schemas.openxmlformats.org/officeDocument/2006/relationships/printerSettings" Target="../printerSettings/printerSettings262.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5" Type="http://schemas.openxmlformats.org/officeDocument/2006/relationships/printerSettings" Target="../printerSettings/printerSettings264.bin"/><Relationship Id="rId15" Type="http://schemas.openxmlformats.org/officeDocument/2006/relationships/printerSettings" Target="../printerSettings/printerSettings274.bin"/><Relationship Id="rId10" Type="http://schemas.openxmlformats.org/officeDocument/2006/relationships/printerSettings" Target="../printerSettings/printerSettings269.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82.bin"/><Relationship Id="rId13" Type="http://schemas.openxmlformats.org/officeDocument/2006/relationships/printerSettings" Target="../printerSettings/printerSettings287.bin"/><Relationship Id="rId3" Type="http://schemas.openxmlformats.org/officeDocument/2006/relationships/printerSettings" Target="../printerSettings/printerSettings277.bin"/><Relationship Id="rId7" Type="http://schemas.openxmlformats.org/officeDocument/2006/relationships/printerSettings" Target="../printerSettings/printerSettings281.bin"/><Relationship Id="rId12" Type="http://schemas.openxmlformats.org/officeDocument/2006/relationships/printerSettings" Target="../printerSettings/printerSettings286.bin"/><Relationship Id="rId2" Type="http://schemas.openxmlformats.org/officeDocument/2006/relationships/printerSettings" Target="../printerSettings/printerSettings276.bin"/><Relationship Id="rId1" Type="http://schemas.openxmlformats.org/officeDocument/2006/relationships/printerSettings" Target="../printerSettings/printerSettings275.bin"/><Relationship Id="rId6" Type="http://schemas.openxmlformats.org/officeDocument/2006/relationships/printerSettings" Target="../printerSettings/printerSettings280.bin"/><Relationship Id="rId11" Type="http://schemas.openxmlformats.org/officeDocument/2006/relationships/printerSettings" Target="../printerSettings/printerSettings285.bin"/><Relationship Id="rId5" Type="http://schemas.openxmlformats.org/officeDocument/2006/relationships/printerSettings" Target="../printerSettings/printerSettings279.bin"/><Relationship Id="rId15" Type="http://schemas.openxmlformats.org/officeDocument/2006/relationships/printerSettings" Target="../printerSettings/printerSettings289.bin"/><Relationship Id="rId10" Type="http://schemas.openxmlformats.org/officeDocument/2006/relationships/printerSettings" Target="../printerSettings/printerSettings284.bin"/><Relationship Id="rId4" Type="http://schemas.openxmlformats.org/officeDocument/2006/relationships/printerSettings" Target="../printerSettings/printerSettings278.bin"/><Relationship Id="rId9" Type="http://schemas.openxmlformats.org/officeDocument/2006/relationships/printerSettings" Target="../printerSettings/printerSettings283.bin"/><Relationship Id="rId14" Type="http://schemas.openxmlformats.org/officeDocument/2006/relationships/printerSettings" Target="../printerSettings/printerSettings288.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97.bin"/><Relationship Id="rId13" Type="http://schemas.openxmlformats.org/officeDocument/2006/relationships/printerSettings" Target="../printerSettings/printerSettings302.bin"/><Relationship Id="rId3" Type="http://schemas.openxmlformats.org/officeDocument/2006/relationships/printerSettings" Target="../printerSettings/printerSettings292.bin"/><Relationship Id="rId7" Type="http://schemas.openxmlformats.org/officeDocument/2006/relationships/printerSettings" Target="../printerSettings/printerSettings296.bin"/><Relationship Id="rId12" Type="http://schemas.openxmlformats.org/officeDocument/2006/relationships/printerSettings" Target="../printerSettings/printerSettings301.bin"/><Relationship Id="rId2" Type="http://schemas.openxmlformats.org/officeDocument/2006/relationships/printerSettings" Target="../printerSettings/printerSettings291.bin"/><Relationship Id="rId1" Type="http://schemas.openxmlformats.org/officeDocument/2006/relationships/printerSettings" Target="../printerSettings/printerSettings290.bin"/><Relationship Id="rId6" Type="http://schemas.openxmlformats.org/officeDocument/2006/relationships/printerSettings" Target="../printerSettings/printerSettings295.bin"/><Relationship Id="rId11" Type="http://schemas.openxmlformats.org/officeDocument/2006/relationships/printerSettings" Target="../printerSettings/printerSettings300.bin"/><Relationship Id="rId5" Type="http://schemas.openxmlformats.org/officeDocument/2006/relationships/printerSettings" Target="../printerSettings/printerSettings294.bin"/><Relationship Id="rId15" Type="http://schemas.openxmlformats.org/officeDocument/2006/relationships/printerSettings" Target="../printerSettings/printerSettings304.bin"/><Relationship Id="rId10" Type="http://schemas.openxmlformats.org/officeDocument/2006/relationships/printerSettings" Target="../printerSettings/printerSettings299.bin"/><Relationship Id="rId4" Type="http://schemas.openxmlformats.org/officeDocument/2006/relationships/printerSettings" Target="../printerSettings/printerSettings293.bin"/><Relationship Id="rId9" Type="http://schemas.openxmlformats.org/officeDocument/2006/relationships/printerSettings" Target="../printerSettings/printerSettings298.bin"/><Relationship Id="rId14" Type="http://schemas.openxmlformats.org/officeDocument/2006/relationships/printerSettings" Target="../printerSettings/printerSettings303.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312.bin"/><Relationship Id="rId13" Type="http://schemas.openxmlformats.org/officeDocument/2006/relationships/printerSettings" Target="../printerSettings/printerSettings317.bin"/><Relationship Id="rId3" Type="http://schemas.openxmlformats.org/officeDocument/2006/relationships/printerSettings" Target="../printerSettings/printerSettings307.bin"/><Relationship Id="rId7" Type="http://schemas.openxmlformats.org/officeDocument/2006/relationships/printerSettings" Target="../printerSettings/printerSettings311.bin"/><Relationship Id="rId12" Type="http://schemas.openxmlformats.org/officeDocument/2006/relationships/printerSettings" Target="../printerSettings/printerSettings316.bin"/><Relationship Id="rId2" Type="http://schemas.openxmlformats.org/officeDocument/2006/relationships/printerSettings" Target="../printerSettings/printerSettings306.bin"/><Relationship Id="rId1" Type="http://schemas.openxmlformats.org/officeDocument/2006/relationships/printerSettings" Target="../printerSettings/printerSettings305.bin"/><Relationship Id="rId6" Type="http://schemas.openxmlformats.org/officeDocument/2006/relationships/printerSettings" Target="../printerSettings/printerSettings310.bin"/><Relationship Id="rId11" Type="http://schemas.openxmlformats.org/officeDocument/2006/relationships/printerSettings" Target="../printerSettings/printerSettings315.bin"/><Relationship Id="rId5" Type="http://schemas.openxmlformats.org/officeDocument/2006/relationships/printerSettings" Target="../printerSettings/printerSettings309.bin"/><Relationship Id="rId15" Type="http://schemas.openxmlformats.org/officeDocument/2006/relationships/printerSettings" Target="../printerSettings/printerSettings319.bin"/><Relationship Id="rId10" Type="http://schemas.openxmlformats.org/officeDocument/2006/relationships/printerSettings" Target="../printerSettings/printerSettings314.bin"/><Relationship Id="rId4" Type="http://schemas.openxmlformats.org/officeDocument/2006/relationships/printerSettings" Target="../printerSettings/printerSettings308.bin"/><Relationship Id="rId9" Type="http://schemas.openxmlformats.org/officeDocument/2006/relationships/printerSettings" Target="../printerSettings/printerSettings313.bin"/><Relationship Id="rId14" Type="http://schemas.openxmlformats.org/officeDocument/2006/relationships/printerSettings" Target="../printerSettings/printerSettings31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327.bin"/><Relationship Id="rId13" Type="http://schemas.openxmlformats.org/officeDocument/2006/relationships/printerSettings" Target="../printerSettings/printerSettings332.bin"/><Relationship Id="rId3" Type="http://schemas.openxmlformats.org/officeDocument/2006/relationships/printerSettings" Target="../printerSettings/printerSettings322.bin"/><Relationship Id="rId7" Type="http://schemas.openxmlformats.org/officeDocument/2006/relationships/printerSettings" Target="../printerSettings/printerSettings326.bin"/><Relationship Id="rId12" Type="http://schemas.openxmlformats.org/officeDocument/2006/relationships/printerSettings" Target="../printerSettings/printerSettings331.bin"/><Relationship Id="rId2" Type="http://schemas.openxmlformats.org/officeDocument/2006/relationships/printerSettings" Target="../printerSettings/printerSettings321.bin"/><Relationship Id="rId1" Type="http://schemas.openxmlformats.org/officeDocument/2006/relationships/printerSettings" Target="../printerSettings/printerSettings320.bin"/><Relationship Id="rId6" Type="http://schemas.openxmlformats.org/officeDocument/2006/relationships/printerSettings" Target="../printerSettings/printerSettings325.bin"/><Relationship Id="rId11" Type="http://schemas.openxmlformats.org/officeDocument/2006/relationships/printerSettings" Target="../printerSettings/printerSettings330.bin"/><Relationship Id="rId5" Type="http://schemas.openxmlformats.org/officeDocument/2006/relationships/printerSettings" Target="../printerSettings/printerSettings324.bin"/><Relationship Id="rId15" Type="http://schemas.openxmlformats.org/officeDocument/2006/relationships/printerSettings" Target="../printerSettings/printerSettings334.bin"/><Relationship Id="rId10" Type="http://schemas.openxmlformats.org/officeDocument/2006/relationships/printerSettings" Target="../printerSettings/printerSettings329.bin"/><Relationship Id="rId4" Type="http://schemas.openxmlformats.org/officeDocument/2006/relationships/printerSettings" Target="../printerSettings/printerSettings323.bin"/><Relationship Id="rId9" Type="http://schemas.openxmlformats.org/officeDocument/2006/relationships/printerSettings" Target="../printerSettings/printerSettings328.bin"/><Relationship Id="rId14" Type="http://schemas.openxmlformats.org/officeDocument/2006/relationships/printerSettings" Target="../printerSettings/printerSettings333.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342.bin"/><Relationship Id="rId13" Type="http://schemas.openxmlformats.org/officeDocument/2006/relationships/printerSettings" Target="../printerSettings/printerSettings347.bin"/><Relationship Id="rId3" Type="http://schemas.openxmlformats.org/officeDocument/2006/relationships/printerSettings" Target="../printerSettings/printerSettings337.bin"/><Relationship Id="rId7" Type="http://schemas.openxmlformats.org/officeDocument/2006/relationships/printerSettings" Target="../printerSettings/printerSettings341.bin"/><Relationship Id="rId12" Type="http://schemas.openxmlformats.org/officeDocument/2006/relationships/printerSettings" Target="../printerSettings/printerSettings346.bin"/><Relationship Id="rId2" Type="http://schemas.openxmlformats.org/officeDocument/2006/relationships/printerSettings" Target="../printerSettings/printerSettings336.bin"/><Relationship Id="rId1" Type="http://schemas.openxmlformats.org/officeDocument/2006/relationships/printerSettings" Target="../printerSettings/printerSettings335.bin"/><Relationship Id="rId6" Type="http://schemas.openxmlformats.org/officeDocument/2006/relationships/printerSettings" Target="../printerSettings/printerSettings340.bin"/><Relationship Id="rId11" Type="http://schemas.openxmlformats.org/officeDocument/2006/relationships/printerSettings" Target="../printerSettings/printerSettings345.bin"/><Relationship Id="rId5" Type="http://schemas.openxmlformats.org/officeDocument/2006/relationships/printerSettings" Target="../printerSettings/printerSettings339.bin"/><Relationship Id="rId15" Type="http://schemas.openxmlformats.org/officeDocument/2006/relationships/printerSettings" Target="../printerSettings/printerSettings349.bin"/><Relationship Id="rId10" Type="http://schemas.openxmlformats.org/officeDocument/2006/relationships/printerSettings" Target="../printerSettings/printerSettings344.bin"/><Relationship Id="rId4" Type="http://schemas.openxmlformats.org/officeDocument/2006/relationships/printerSettings" Target="../printerSettings/printerSettings338.bin"/><Relationship Id="rId9" Type="http://schemas.openxmlformats.org/officeDocument/2006/relationships/printerSettings" Target="../printerSettings/printerSettings343.bin"/><Relationship Id="rId14" Type="http://schemas.openxmlformats.org/officeDocument/2006/relationships/printerSettings" Target="../printerSettings/printerSettings348.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357.bin"/><Relationship Id="rId13" Type="http://schemas.openxmlformats.org/officeDocument/2006/relationships/printerSettings" Target="../printerSettings/printerSettings362.bin"/><Relationship Id="rId3" Type="http://schemas.openxmlformats.org/officeDocument/2006/relationships/printerSettings" Target="../printerSettings/printerSettings352.bin"/><Relationship Id="rId7" Type="http://schemas.openxmlformats.org/officeDocument/2006/relationships/printerSettings" Target="../printerSettings/printerSettings356.bin"/><Relationship Id="rId12" Type="http://schemas.openxmlformats.org/officeDocument/2006/relationships/printerSettings" Target="../printerSettings/printerSettings361.bin"/><Relationship Id="rId2" Type="http://schemas.openxmlformats.org/officeDocument/2006/relationships/printerSettings" Target="../printerSettings/printerSettings351.bin"/><Relationship Id="rId1" Type="http://schemas.openxmlformats.org/officeDocument/2006/relationships/printerSettings" Target="../printerSettings/printerSettings350.bin"/><Relationship Id="rId6" Type="http://schemas.openxmlformats.org/officeDocument/2006/relationships/printerSettings" Target="../printerSettings/printerSettings355.bin"/><Relationship Id="rId11" Type="http://schemas.openxmlformats.org/officeDocument/2006/relationships/printerSettings" Target="../printerSettings/printerSettings360.bin"/><Relationship Id="rId5" Type="http://schemas.openxmlformats.org/officeDocument/2006/relationships/printerSettings" Target="../printerSettings/printerSettings354.bin"/><Relationship Id="rId10" Type="http://schemas.openxmlformats.org/officeDocument/2006/relationships/printerSettings" Target="../printerSettings/printerSettings359.bin"/><Relationship Id="rId4" Type="http://schemas.openxmlformats.org/officeDocument/2006/relationships/printerSettings" Target="../printerSettings/printerSettings353.bin"/><Relationship Id="rId9" Type="http://schemas.openxmlformats.org/officeDocument/2006/relationships/printerSettings" Target="../printerSettings/printerSettings358.bin"/><Relationship Id="rId14" Type="http://schemas.openxmlformats.org/officeDocument/2006/relationships/printerSettings" Target="../printerSettings/printerSettings36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371.bin"/><Relationship Id="rId13" Type="http://schemas.openxmlformats.org/officeDocument/2006/relationships/printerSettings" Target="../printerSettings/printerSettings376.bin"/><Relationship Id="rId3" Type="http://schemas.openxmlformats.org/officeDocument/2006/relationships/printerSettings" Target="../printerSettings/printerSettings366.bin"/><Relationship Id="rId7" Type="http://schemas.openxmlformats.org/officeDocument/2006/relationships/printerSettings" Target="../printerSettings/printerSettings370.bin"/><Relationship Id="rId12" Type="http://schemas.openxmlformats.org/officeDocument/2006/relationships/printerSettings" Target="../printerSettings/printerSettings375.bin"/><Relationship Id="rId2" Type="http://schemas.openxmlformats.org/officeDocument/2006/relationships/printerSettings" Target="../printerSettings/printerSettings365.bin"/><Relationship Id="rId1" Type="http://schemas.openxmlformats.org/officeDocument/2006/relationships/printerSettings" Target="../printerSettings/printerSettings364.bin"/><Relationship Id="rId6" Type="http://schemas.openxmlformats.org/officeDocument/2006/relationships/printerSettings" Target="../printerSettings/printerSettings369.bin"/><Relationship Id="rId11" Type="http://schemas.openxmlformats.org/officeDocument/2006/relationships/printerSettings" Target="../printerSettings/printerSettings374.bin"/><Relationship Id="rId5" Type="http://schemas.openxmlformats.org/officeDocument/2006/relationships/printerSettings" Target="../printerSettings/printerSettings368.bin"/><Relationship Id="rId10" Type="http://schemas.openxmlformats.org/officeDocument/2006/relationships/printerSettings" Target="../printerSettings/printerSettings373.bin"/><Relationship Id="rId4" Type="http://schemas.openxmlformats.org/officeDocument/2006/relationships/printerSettings" Target="../printerSettings/printerSettings367.bin"/><Relationship Id="rId9" Type="http://schemas.openxmlformats.org/officeDocument/2006/relationships/printerSettings" Target="../printerSettings/printerSettings372.bin"/><Relationship Id="rId14" Type="http://schemas.openxmlformats.org/officeDocument/2006/relationships/printerSettings" Target="../printerSettings/printerSettings377.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379.bin"/><Relationship Id="rId1" Type="http://schemas.openxmlformats.org/officeDocument/2006/relationships/printerSettings" Target="../printerSettings/printerSettings378.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381.bin"/><Relationship Id="rId1" Type="http://schemas.openxmlformats.org/officeDocument/2006/relationships/printerSettings" Target="../printerSettings/printerSettings380.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389.bin"/><Relationship Id="rId13" Type="http://schemas.openxmlformats.org/officeDocument/2006/relationships/printerSettings" Target="../printerSettings/printerSettings394.bin"/><Relationship Id="rId3" Type="http://schemas.openxmlformats.org/officeDocument/2006/relationships/printerSettings" Target="../printerSettings/printerSettings384.bin"/><Relationship Id="rId7" Type="http://schemas.openxmlformats.org/officeDocument/2006/relationships/printerSettings" Target="../printerSettings/printerSettings388.bin"/><Relationship Id="rId12" Type="http://schemas.openxmlformats.org/officeDocument/2006/relationships/printerSettings" Target="../printerSettings/printerSettings393.bin"/><Relationship Id="rId2" Type="http://schemas.openxmlformats.org/officeDocument/2006/relationships/printerSettings" Target="../printerSettings/printerSettings383.bin"/><Relationship Id="rId1" Type="http://schemas.openxmlformats.org/officeDocument/2006/relationships/printerSettings" Target="../printerSettings/printerSettings382.bin"/><Relationship Id="rId6" Type="http://schemas.openxmlformats.org/officeDocument/2006/relationships/printerSettings" Target="../printerSettings/printerSettings387.bin"/><Relationship Id="rId11" Type="http://schemas.openxmlformats.org/officeDocument/2006/relationships/printerSettings" Target="../printerSettings/printerSettings392.bin"/><Relationship Id="rId5" Type="http://schemas.openxmlformats.org/officeDocument/2006/relationships/printerSettings" Target="../printerSettings/printerSettings386.bin"/><Relationship Id="rId10" Type="http://schemas.openxmlformats.org/officeDocument/2006/relationships/printerSettings" Target="../printerSettings/printerSettings391.bin"/><Relationship Id="rId4" Type="http://schemas.openxmlformats.org/officeDocument/2006/relationships/printerSettings" Target="../printerSettings/printerSettings385.bin"/><Relationship Id="rId9" Type="http://schemas.openxmlformats.org/officeDocument/2006/relationships/printerSettings" Target="../printerSettings/printerSettings390.bin"/><Relationship Id="rId14" Type="http://schemas.openxmlformats.org/officeDocument/2006/relationships/printerSettings" Target="../printerSettings/printerSettings39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7.bin"/><Relationship Id="rId13" Type="http://schemas.openxmlformats.org/officeDocument/2006/relationships/printerSettings" Target="../printerSettings/printerSettings42.bin"/><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12" Type="http://schemas.openxmlformats.org/officeDocument/2006/relationships/printerSettings" Target="../printerSettings/printerSettings41.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11" Type="http://schemas.openxmlformats.org/officeDocument/2006/relationships/printerSettings" Target="../printerSettings/printerSettings40.bin"/><Relationship Id="rId5" Type="http://schemas.openxmlformats.org/officeDocument/2006/relationships/printerSettings" Target="../printerSettings/printerSettings34.bin"/><Relationship Id="rId10" Type="http://schemas.openxmlformats.org/officeDocument/2006/relationships/printerSettings" Target="../printerSettings/printerSettings39.bin"/><Relationship Id="rId4" Type="http://schemas.openxmlformats.org/officeDocument/2006/relationships/printerSettings" Target="../printerSettings/printerSettings33.bin"/><Relationship Id="rId9" Type="http://schemas.openxmlformats.org/officeDocument/2006/relationships/printerSettings" Target="../printerSettings/printerSettings38.bin"/><Relationship Id="rId14" Type="http://schemas.openxmlformats.org/officeDocument/2006/relationships/printerSettings" Target="../printerSettings/printerSettings43.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403.bin"/><Relationship Id="rId13" Type="http://schemas.openxmlformats.org/officeDocument/2006/relationships/printerSettings" Target="../printerSettings/printerSettings408.bin"/><Relationship Id="rId18" Type="http://schemas.openxmlformats.org/officeDocument/2006/relationships/ctrlProp" Target="../ctrlProps/ctrlProp2.xml"/><Relationship Id="rId3" Type="http://schemas.openxmlformats.org/officeDocument/2006/relationships/printerSettings" Target="../printerSettings/printerSettings398.bin"/><Relationship Id="rId7" Type="http://schemas.openxmlformats.org/officeDocument/2006/relationships/printerSettings" Target="../printerSettings/printerSettings402.bin"/><Relationship Id="rId12" Type="http://schemas.openxmlformats.org/officeDocument/2006/relationships/printerSettings" Target="../printerSettings/printerSettings407.bin"/><Relationship Id="rId17" Type="http://schemas.openxmlformats.org/officeDocument/2006/relationships/ctrlProp" Target="../ctrlProps/ctrlProp1.xml"/><Relationship Id="rId2" Type="http://schemas.openxmlformats.org/officeDocument/2006/relationships/printerSettings" Target="../printerSettings/printerSettings397.bin"/><Relationship Id="rId1" Type="http://schemas.openxmlformats.org/officeDocument/2006/relationships/printerSettings" Target="../printerSettings/printerSettings396.bin"/><Relationship Id="rId6" Type="http://schemas.openxmlformats.org/officeDocument/2006/relationships/printerSettings" Target="../printerSettings/printerSettings401.bin"/><Relationship Id="rId11" Type="http://schemas.openxmlformats.org/officeDocument/2006/relationships/printerSettings" Target="../printerSettings/printerSettings406.bin"/><Relationship Id="rId5" Type="http://schemas.openxmlformats.org/officeDocument/2006/relationships/printerSettings" Target="../printerSettings/printerSettings400.bin"/><Relationship Id="rId15" Type="http://schemas.openxmlformats.org/officeDocument/2006/relationships/vmlDrawing" Target="../drawings/vmlDrawing1.vml"/><Relationship Id="rId10" Type="http://schemas.openxmlformats.org/officeDocument/2006/relationships/printerSettings" Target="../printerSettings/printerSettings405.bin"/><Relationship Id="rId4" Type="http://schemas.openxmlformats.org/officeDocument/2006/relationships/printerSettings" Target="../printerSettings/printerSettings399.bin"/><Relationship Id="rId9" Type="http://schemas.openxmlformats.org/officeDocument/2006/relationships/printerSettings" Target="../printerSettings/printerSettings404.bin"/><Relationship Id="rId14" Type="http://schemas.openxmlformats.org/officeDocument/2006/relationships/printerSettings" Target="../printerSettings/printerSettings409.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17.bin"/><Relationship Id="rId13" Type="http://schemas.openxmlformats.org/officeDocument/2006/relationships/printerSettings" Target="../printerSettings/printerSettings422.bin"/><Relationship Id="rId3" Type="http://schemas.openxmlformats.org/officeDocument/2006/relationships/printerSettings" Target="../printerSettings/printerSettings412.bin"/><Relationship Id="rId7" Type="http://schemas.openxmlformats.org/officeDocument/2006/relationships/printerSettings" Target="../printerSettings/printerSettings416.bin"/><Relationship Id="rId12" Type="http://schemas.openxmlformats.org/officeDocument/2006/relationships/printerSettings" Target="../printerSettings/printerSettings421.bin"/><Relationship Id="rId17" Type="http://schemas.openxmlformats.org/officeDocument/2006/relationships/ctrlProp" Target="../ctrlProps/ctrlProp3.xml"/><Relationship Id="rId2" Type="http://schemas.openxmlformats.org/officeDocument/2006/relationships/printerSettings" Target="../printerSettings/printerSettings411.bin"/><Relationship Id="rId1" Type="http://schemas.openxmlformats.org/officeDocument/2006/relationships/printerSettings" Target="../printerSettings/printerSettings410.bin"/><Relationship Id="rId6" Type="http://schemas.openxmlformats.org/officeDocument/2006/relationships/printerSettings" Target="../printerSettings/printerSettings415.bin"/><Relationship Id="rId11" Type="http://schemas.openxmlformats.org/officeDocument/2006/relationships/printerSettings" Target="../printerSettings/printerSettings420.bin"/><Relationship Id="rId5" Type="http://schemas.openxmlformats.org/officeDocument/2006/relationships/printerSettings" Target="../printerSettings/printerSettings414.bin"/><Relationship Id="rId15" Type="http://schemas.openxmlformats.org/officeDocument/2006/relationships/vmlDrawing" Target="../drawings/vmlDrawing2.vml"/><Relationship Id="rId10" Type="http://schemas.openxmlformats.org/officeDocument/2006/relationships/printerSettings" Target="../printerSettings/printerSettings419.bin"/><Relationship Id="rId4" Type="http://schemas.openxmlformats.org/officeDocument/2006/relationships/printerSettings" Target="../printerSettings/printerSettings413.bin"/><Relationship Id="rId9" Type="http://schemas.openxmlformats.org/officeDocument/2006/relationships/printerSettings" Target="../printerSettings/printerSettings418.bin"/><Relationship Id="rId14" Type="http://schemas.openxmlformats.org/officeDocument/2006/relationships/printerSettings" Target="../printerSettings/printerSettings423.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431.bin"/><Relationship Id="rId13" Type="http://schemas.openxmlformats.org/officeDocument/2006/relationships/printerSettings" Target="../printerSettings/printerSettings436.bin"/><Relationship Id="rId3" Type="http://schemas.openxmlformats.org/officeDocument/2006/relationships/printerSettings" Target="../printerSettings/printerSettings426.bin"/><Relationship Id="rId7" Type="http://schemas.openxmlformats.org/officeDocument/2006/relationships/printerSettings" Target="../printerSettings/printerSettings430.bin"/><Relationship Id="rId12" Type="http://schemas.openxmlformats.org/officeDocument/2006/relationships/printerSettings" Target="../printerSettings/printerSettings435.bin"/><Relationship Id="rId2" Type="http://schemas.openxmlformats.org/officeDocument/2006/relationships/printerSettings" Target="../printerSettings/printerSettings425.bin"/><Relationship Id="rId1" Type="http://schemas.openxmlformats.org/officeDocument/2006/relationships/printerSettings" Target="../printerSettings/printerSettings424.bin"/><Relationship Id="rId6" Type="http://schemas.openxmlformats.org/officeDocument/2006/relationships/printerSettings" Target="../printerSettings/printerSettings429.bin"/><Relationship Id="rId11" Type="http://schemas.openxmlformats.org/officeDocument/2006/relationships/printerSettings" Target="../printerSettings/printerSettings434.bin"/><Relationship Id="rId5" Type="http://schemas.openxmlformats.org/officeDocument/2006/relationships/printerSettings" Target="../printerSettings/printerSettings428.bin"/><Relationship Id="rId10" Type="http://schemas.openxmlformats.org/officeDocument/2006/relationships/printerSettings" Target="../printerSettings/printerSettings433.bin"/><Relationship Id="rId4" Type="http://schemas.openxmlformats.org/officeDocument/2006/relationships/printerSettings" Target="../printerSettings/printerSettings427.bin"/><Relationship Id="rId9" Type="http://schemas.openxmlformats.org/officeDocument/2006/relationships/printerSettings" Target="../printerSettings/printerSettings432.bin"/><Relationship Id="rId14" Type="http://schemas.openxmlformats.org/officeDocument/2006/relationships/printerSettings" Target="../printerSettings/printerSettings437.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445.bin"/><Relationship Id="rId13" Type="http://schemas.openxmlformats.org/officeDocument/2006/relationships/printerSettings" Target="../printerSettings/printerSettings450.bin"/><Relationship Id="rId3" Type="http://schemas.openxmlformats.org/officeDocument/2006/relationships/printerSettings" Target="../printerSettings/printerSettings440.bin"/><Relationship Id="rId7" Type="http://schemas.openxmlformats.org/officeDocument/2006/relationships/printerSettings" Target="../printerSettings/printerSettings444.bin"/><Relationship Id="rId12" Type="http://schemas.openxmlformats.org/officeDocument/2006/relationships/printerSettings" Target="../printerSettings/printerSettings449.bin"/><Relationship Id="rId17" Type="http://schemas.openxmlformats.org/officeDocument/2006/relationships/ctrlProp" Target="../ctrlProps/ctrlProp4.xml"/><Relationship Id="rId2" Type="http://schemas.openxmlformats.org/officeDocument/2006/relationships/printerSettings" Target="../printerSettings/printerSettings439.bin"/><Relationship Id="rId1" Type="http://schemas.openxmlformats.org/officeDocument/2006/relationships/printerSettings" Target="../printerSettings/printerSettings438.bin"/><Relationship Id="rId6" Type="http://schemas.openxmlformats.org/officeDocument/2006/relationships/printerSettings" Target="../printerSettings/printerSettings443.bin"/><Relationship Id="rId11" Type="http://schemas.openxmlformats.org/officeDocument/2006/relationships/printerSettings" Target="../printerSettings/printerSettings448.bin"/><Relationship Id="rId5" Type="http://schemas.openxmlformats.org/officeDocument/2006/relationships/printerSettings" Target="../printerSettings/printerSettings442.bin"/><Relationship Id="rId15" Type="http://schemas.openxmlformats.org/officeDocument/2006/relationships/vmlDrawing" Target="../drawings/vmlDrawing3.vml"/><Relationship Id="rId10" Type="http://schemas.openxmlformats.org/officeDocument/2006/relationships/printerSettings" Target="../printerSettings/printerSettings447.bin"/><Relationship Id="rId4" Type="http://schemas.openxmlformats.org/officeDocument/2006/relationships/printerSettings" Target="../printerSettings/printerSettings441.bin"/><Relationship Id="rId9" Type="http://schemas.openxmlformats.org/officeDocument/2006/relationships/printerSettings" Target="../printerSettings/printerSettings446.bin"/><Relationship Id="rId14" Type="http://schemas.openxmlformats.org/officeDocument/2006/relationships/printerSettings" Target="../printerSettings/printerSettings451.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459.bin"/><Relationship Id="rId13" Type="http://schemas.openxmlformats.org/officeDocument/2006/relationships/printerSettings" Target="../printerSettings/printerSettings464.bin"/><Relationship Id="rId3" Type="http://schemas.openxmlformats.org/officeDocument/2006/relationships/printerSettings" Target="../printerSettings/printerSettings454.bin"/><Relationship Id="rId7" Type="http://schemas.openxmlformats.org/officeDocument/2006/relationships/printerSettings" Target="../printerSettings/printerSettings458.bin"/><Relationship Id="rId12" Type="http://schemas.openxmlformats.org/officeDocument/2006/relationships/printerSettings" Target="../printerSettings/printerSettings463.bin"/><Relationship Id="rId2" Type="http://schemas.openxmlformats.org/officeDocument/2006/relationships/printerSettings" Target="../printerSettings/printerSettings453.bin"/><Relationship Id="rId1" Type="http://schemas.openxmlformats.org/officeDocument/2006/relationships/printerSettings" Target="../printerSettings/printerSettings452.bin"/><Relationship Id="rId6" Type="http://schemas.openxmlformats.org/officeDocument/2006/relationships/printerSettings" Target="../printerSettings/printerSettings457.bin"/><Relationship Id="rId11" Type="http://schemas.openxmlformats.org/officeDocument/2006/relationships/printerSettings" Target="../printerSettings/printerSettings462.bin"/><Relationship Id="rId5" Type="http://schemas.openxmlformats.org/officeDocument/2006/relationships/printerSettings" Target="../printerSettings/printerSettings456.bin"/><Relationship Id="rId10" Type="http://schemas.openxmlformats.org/officeDocument/2006/relationships/printerSettings" Target="../printerSettings/printerSettings461.bin"/><Relationship Id="rId4" Type="http://schemas.openxmlformats.org/officeDocument/2006/relationships/printerSettings" Target="../printerSettings/printerSettings455.bin"/><Relationship Id="rId9" Type="http://schemas.openxmlformats.org/officeDocument/2006/relationships/printerSettings" Target="../printerSettings/printerSettings460.bin"/><Relationship Id="rId14" Type="http://schemas.openxmlformats.org/officeDocument/2006/relationships/printerSettings" Target="../printerSettings/printerSettings465.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473.bin"/><Relationship Id="rId13" Type="http://schemas.openxmlformats.org/officeDocument/2006/relationships/printerSettings" Target="../printerSettings/printerSettings478.bin"/><Relationship Id="rId3" Type="http://schemas.openxmlformats.org/officeDocument/2006/relationships/printerSettings" Target="../printerSettings/printerSettings468.bin"/><Relationship Id="rId7" Type="http://schemas.openxmlformats.org/officeDocument/2006/relationships/printerSettings" Target="../printerSettings/printerSettings472.bin"/><Relationship Id="rId12" Type="http://schemas.openxmlformats.org/officeDocument/2006/relationships/printerSettings" Target="../printerSettings/printerSettings477.bin"/><Relationship Id="rId2" Type="http://schemas.openxmlformats.org/officeDocument/2006/relationships/printerSettings" Target="../printerSettings/printerSettings467.bin"/><Relationship Id="rId1" Type="http://schemas.openxmlformats.org/officeDocument/2006/relationships/printerSettings" Target="../printerSettings/printerSettings466.bin"/><Relationship Id="rId6" Type="http://schemas.openxmlformats.org/officeDocument/2006/relationships/printerSettings" Target="../printerSettings/printerSettings471.bin"/><Relationship Id="rId11" Type="http://schemas.openxmlformats.org/officeDocument/2006/relationships/printerSettings" Target="../printerSettings/printerSettings476.bin"/><Relationship Id="rId5" Type="http://schemas.openxmlformats.org/officeDocument/2006/relationships/printerSettings" Target="../printerSettings/printerSettings470.bin"/><Relationship Id="rId10" Type="http://schemas.openxmlformats.org/officeDocument/2006/relationships/printerSettings" Target="../printerSettings/printerSettings475.bin"/><Relationship Id="rId4" Type="http://schemas.openxmlformats.org/officeDocument/2006/relationships/printerSettings" Target="../printerSettings/printerSettings469.bin"/><Relationship Id="rId9" Type="http://schemas.openxmlformats.org/officeDocument/2006/relationships/printerSettings" Target="../printerSettings/printerSettings474.bin"/><Relationship Id="rId14" Type="http://schemas.openxmlformats.org/officeDocument/2006/relationships/printerSettings" Target="../printerSettings/printerSettings479.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487.bin"/><Relationship Id="rId13" Type="http://schemas.openxmlformats.org/officeDocument/2006/relationships/printerSettings" Target="../printerSettings/printerSettings492.bin"/><Relationship Id="rId3" Type="http://schemas.openxmlformats.org/officeDocument/2006/relationships/printerSettings" Target="../printerSettings/printerSettings482.bin"/><Relationship Id="rId7" Type="http://schemas.openxmlformats.org/officeDocument/2006/relationships/printerSettings" Target="../printerSettings/printerSettings486.bin"/><Relationship Id="rId12" Type="http://schemas.openxmlformats.org/officeDocument/2006/relationships/printerSettings" Target="../printerSettings/printerSettings491.bin"/><Relationship Id="rId2" Type="http://schemas.openxmlformats.org/officeDocument/2006/relationships/printerSettings" Target="../printerSettings/printerSettings481.bin"/><Relationship Id="rId1" Type="http://schemas.openxmlformats.org/officeDocument/2006/relationships/printerSettings" Target="../printerSettings/printerSettings480.bin"/><Relationship Id="rId6" Type="http://schemas.openxmlformats.org/officeDocument/2006/relationships/printerSettings" Target="../printerSettings/printerSettings485.bin"/><Relationship Id="rId11" Type="http://schemas.openxmlformats.org/officeDocument/2006/relationships/printerSettings" Target="../printerSettings/printerSettings490.bin"/><Relationship Id="rId5" Type="http://schemas.openxmlformats.org/officeDocument/2006/relationships/printerSettings" Target="../printerSettings/printerSettings484.bin"/><Relationship Id="rId10" Type="http://schemas.openxmlformats.org/officeDocument/2006/relationships/printerSettings" Target="../printerSettings/printerSettings489.bin"/><Relationship Id="rId4" Type="http://schemas.openxmlformats.org/officeDocument/2006/relationships/printerSettings" Target="../printerSettings/printerSettings483.bin"/><Relationship Id="rId9" Type="http://schemas.openxmlformats.org/officeDocument/2006/relationships/printerSettings" Target="../printerSettings/printerSettings488.bin"/><Relationship Id="rId14" Type="http://schemas.openxmlformats.org/officeDocument/2006/relationships/printerSettings" Target="../printerSettings/printerSettings493.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501.bin"/><Relationship Id="rId13" Type="http://schemas.openxmlformats.org/officeDocument/2006/relationships/printerSettings" Target="../printerSettings/printerSettings506.bin"/><Relationship Id="rId3" Type="http://schemas.openxmlformats.org/officeDocument/2006/relationships/printerSettings" Target="../printerSettings/printerSettings496.bin"/><Relationship Id="rId7" Type="http://schemas.openxmlformats.org/officeDocument/2006/relationships/printerSettings" Target="../printerSettings/printerSettings500.bin"/><Relationship Id="rId12" Type="http://schemas.openxmlformats.org/officeDocument/2006/relationships/printerSettings" Target="../printerSettings/printerSettings505.bin"/><Relationship Id="rId2" Type="http://schemas.openxmlformats.org/officeDocument/2006/relationships/printerSettings" Target="../printerSettings/printerSettings495.bin"/><Relationship Id="rId1" Type="http://schemas.openxmlformats.org/officeDocument/2006/relationships/printerSettings" Target="../printerSettings/printerSettings494.bin"/><Relationship Id="rId6" Type="http://schemas.openxmlformats.org/officeDocument/2006/relationships/printerSettings" Target="../printerSettings/printerSettings499.bin"/><Relationship Id="rId11" Type="http://schemas.openxmlformats.org/officeDocument/2006/relationships/printerSettings" Target="../printerSettings/printerSettings504.bin"/><Relationship Id="rId5" Type="http://schemas.openxmlformats.org/officeDocument/2006/relationships/printerSettings" Target="../printerSettings/printerSettings498.bin"/><Relationship Id="rId15" Type="http://schemas.openxmlformats.org/officeDocument/2006/relationships/printerSettings" Target="../printerSettings/printerSettings508.bin"/><Relationship Id="rId10" Type="http://schemas.openxmlformats.org/officeDocument/2006/relationships/printerSettings" Target="../printerSettings/printerSettings503.bin"/><Relationship Id="rId4" Type="http://schemas.openxmlformats.org/officeDocument/2006/relationships/printerSettings" Target="../printerSettings/printerSettings497.bin"/><Relationship Id="rId9" Type="http://schemas.openxmlformats.org/officeDocument/2006/relationships/printerSettings" Target="../printerSettings/printerSettings502.bin"/><Relationship Id="rId14" Type="http://schemas.openxmlformats.org/officeDocument/2006/relationships/printerSettings" Target="../printerSettings/printerSettings507.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516.bin"/><Relationship Id="rId13" Type="http://schemas.openxmlformats.org/officeDocument/2006/relationships/printerSettings" Target="../printerSettings/printerSettings521.bin"/><Relationship Id="rId3" Type="http://schemas.openxmlformats.org/officeDocument/2006/relationships/printerSettings" Target="../printerSettings/printerSettings511.bin"/><Relationship Id="rId7" Type="http://schemas.openxmlformats.org/officeDocument/2006/relationships/printerSettings" Target="../printerSettings/printerSettings515.bin"/><Relationship Id="rId12" Type="http://schemas.openxmlformats.org/officeDocument/2006/relationships/printerSettings" Target="../printerSettings/printerSettings520.bin"/><Relationship Id="rId2" Type="http://schemas.openxmlformats.org/officeDocument/2006/relationships/printerSettings" Target="../printerSettings/printerSettings510.bin"/><Relationship Id="rId1" Type="http://schemas.openxmlformats.org/officeDocument/2006/relationships/printerSettings" Target="../printerSettings/printerSettings509.bin"/><Relationship Id="rId6" Type="http://schemas.openxmlformats.org/officeDocument/2006/relationships/printerSettings" Target="../printerSettings/printerSettings514.bin"/><Relationship Id="rId11" Type="http://schemas.openxmlformats.org/officeDocument/2006/relationships/printerSettings" Target="../printerSettings/printerSettings519.bin"/><Relationship Id="rId5" Type="http://schemas.openxmlformats.org/officeDocument/2006/relationships/printerSettings" Target="../printerSettings/printerSettings513.bin"/><Relationship Id="rId10" Type="http://schemas.openxmlformats.org/officeDocument/2006/relationships/printerSettings" Target="../printerSettings/printerSettings518.bin"/><Relationship Id="rId4" Type="http://schemas.openxmlformats.org/officeDocument/2006/relationships/printerSettings" Target="../printerSettings/printerSettings512.bin"/><Relationship Id="rId9" Type="http://schemas.openxmlformats.org/officeDocument/2006/relationships/printerSettings" Target="../printerSettings/printerSettings517.bin"/><Relationship Id="rId14" Type="http://schemas.openxmlformats.org/officeDocument/2006/relationships/printerSettings" Target="../printerSettings/printerSettings522.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530.bin"/><Relationship Id="rId13" Type="http://schemas.openxmlformats.org/officeDocument/2006/relationships/printerSettings" Target="../printerSettings/printerSettings535.bin"/><Relationship Id="rId3" Type="http://schemas.openxmlformats.org/officeDocument/2006/relationships/printerSettings" Target="../printerSettings/printerSettings525.bin"/><Relationship Id="rId7" Type="http://schemas.openxmlformats.org/officeDocument/2006/relationships/printerSettings" Target="../printerSettings/printerSettings529.bin"/><Relationship Id="rId12" Type="http://schemas.openxmlformats.org/officeDocument/2006/relationships/printerSettings" Target="../printerSettings/printerSettings534.bin"/><Relationship Id="rId2" Type="http://schemas.openxmlformats.org/officeDocument/2006/relationships/printerSettings" Target="../printerSettings/printerSettings524.bin"/><Relationship Id="rId1" Type="http://schemas.openxmlformats.org/officeDocument/2006/relationships/printerSettings" Target="../printerSettings/printerSettings523.bin"/><Relationship Id="rId6" Type="http://schemas.openxmlformats.org/officeDocument/2006/relationships/printerSettings" Target="../printerSettings/printerSettings528.bin"/><Relationship Id="rId11" Type="http://schemas.openxmlformats.org/officeDocument/2006/relationships/printerSettings" Target="../printerSettings/printerSettings533.bin"/><Relationship Id="rId5" Type="http://schemas.openxmlformats.org/officeDocument/2006/relationships/printerSettings" Target="../printerSettings/printerSettings527.bin"/><Relationship Id="rId15" Type="http://schemas.openxmlformats.org/officeDocument/2006/relationships/printerSettings" Target="../printerSettings/printerSettings537.bin"/><Relationship Id="rId10" Type="http://schemas.openxmlformats.org/officeDocument/2006/relationships/printerSettings" Target="../printerSettings/printerSettings532.bin"/><Relationship Id="rId4" Type="http://schemas.openxmlformats.org/officeDocument/2006/relationships/printerSettings" Target="../printerSettings/printerSettings526.bin"/><Relationship Id="rId9" Type="http://schemas.openxmlformats.org/officeDocument/2006/relationships/printerSettings" Target="../printerSettings/printerSettings531.bin"/><Relationship Id="rId14" Type="http://schemas.openxmlformats.org/officeDocument/2006/relationships/printerSettings" Target="../printerSettings/printerSettings536.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1.bin"/><Relationship Id="rId13" Type="http://schemas.openxmlformats.org/officeDocument/2006/relationships/printerSettings" Target="../printerSettings/printerSettings56.bin"/><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12" Type="http://schemas.openxmlformats.org/officeDocument/2006/relationships/printerSettings" Target="../printerSettings/printerSettings55.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5" Type="http://schemas.openxmlformats.org/officeDocument/2006/relationships/printerSettings" Target="../printerSettings/printerSettings48.bin"/><Relationship Id="rId10" Type="http://schemas.openxmlformats.org/officeDocument/2006/relationships/printerSettings" Target="../printerSettings/printerSettings53.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545.bin"/><Relationship Id="rId13" Type="http://schemas.openxmlformats.org/officeDocument/2006/relationships/printerSettings" Target="../printerSettings/printerSettings550.bin"/><Relationship Id="rId3" Type="http://schemas.openxmlformats.org/officeDocument/2006/relationships/printerSettings" Target="../printerSettings/printerSettings540.bin"/><Relationship Id="rId7" Type="http://schemas.openxmlformats.org/officeDocument/2006/relationships/printerSettings" Target="../printerSettings/printerSettings544.bin"/><Relationship Id="rId12" Type="http://schemas.openxmlformats.org/officeDocument/2006/relationships/printerSettings" Target="../printerSettings/printerSettings549.bin"/><Relationship Id="rId2" Type="http://schemas.openxmlformats.org/officeDocument/2006/relationships/printerSettings" Target="../printerSettings/printerSettings539.bin"/><Relationship Id="rId1" Type="http://schemas.openxmlformats.org/officeDocument/2006/relationships/printerSettings" Target="../printerSettings/printerSettings538.bin"/><Relationship Id="rId6" Type="http://schemas.openxmlformats.org/officeDocument/2006/relationships/printerSettings" Target="../printerSettings/printerSettings543.bin"/><Relationship Id="rId11" Type="http://schemas.openxmlformats.org/officeDocument/2006/relationships/printerSettings" Target="../printerSettings/printerSettings548.bin"/><Relationship Id="rId5" Type="http://schemas.openxmlformats.org/officeDocument/2006/relationships/printerSettings" Target="../printerSettings/printerSettings542.bin"/><Relationship Id="rId10" Type="http://schemas.openxmlformats.org/officeDocument/2006/relationships/printerSettings" Target="../printerSettings/printerSettings547.bin"/><Relationship Id="rId4" Type="http://schemas.openxmlformats.org/officeDocument/2006/relationships/printerSettings" Target="../printerSettings/printerSettings541.bin"/><Relationship Id="rId9" Type="http://schemas.openxmlformats.org/officeDocument/2006/relationships/printerSettings" Target="../printerSettings/printerSettings546.bin"/><Relationship Id="rId14" Type="http://schemas.openxmlformats.org/officeDocument/2006/relationships/printerSettings" Target="../printerSettings/printerSettings551.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559.bin"/><Relationship Id="rId13" Type="http://schemas.openxmlformats.org/officeDocument/2006/relationships/printerSettings" Target="../printerSettings/printerSettings564.bin"/><Relationship Id="rId3" Type="http://schemas.openxmlformats.org/officeDocument/2006/relationships/printerSettings" Target="../printerSettings/printerSettings554.bin"/><Relationship Id="rId7" Type="http://schemas.openxmlformats.org/officeDocument/2006/relationships/printerSettings" Target="../printerSettings/printerSettings558.bin"/><Relationship Id="rId12" Type="http://schemas.openxmlformats.org/officeDocument/2006/relationships/printerSettings" Target="../printerSettings/printerSettings563.bin"/><Relationship Id="rId2" Type="http://schemas.openxmlformats.org/officeDocument/2006/relationships/printerSettings" Target="../printerSettings/printerSettings553.bin"/><Relationship Id="rId1" Type="http://schemas.openxmlformats.org/officeDocument/2006/relationships/printerSettings" Target="../printerSettings/printerSettings552.bin"/><Relationship Id="rId6" Type="http://schemas.openxmlformats.org/officeDocument/2006/relationships/printerSettings" Target="../printerSettings/printerSettings557.bin"/><Relationship Id="rId11" Type="http://schemas.openxmlformats.org/officeDocument/2006/relationships/printerSettings" Target="../printerSettings/printerSettings562.bin"/><Relationship Id="rId5" Type="http://schemas.openxmlformats.org/officeDocument/2006/relationships/printerSettings" Target="../printerSettings/printerSettings556.bin"/><Relationship Id="rId10" Type="http://schemas.openxmlformats.org/officeDocument/2006/relationships/printerSettings" Target="../printerSettings/printerSettings561.bin"/><Relationship Id="rId4" Type="http://schemas.openxmlformats.org/officeDocument/2006/relationships/printerSettings" Target="../printerSettings/printerSettings555.bin"/><Relationship Id="rId9" Type="http://schemas.openxmlformats.org/officeDocument/2006/relationships/printerSettings" Target="../printerSettings/printerSettings560.bin"/><Relationship Id="rId14" Type="http://schemas.openxmlformats.org/officeDocument/2006/relationships/printerSettings" Target="../printerSettings/printerSettings565.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573.bin"/><Relationship Id="rId13" Type="http://schemas.openxmlformats.org/officeDocument/2006/relationships/printerSettings" Target="../printerSettings/printerSettings578.bin"/><Relationship Id="rId3" Type="http://schemas.openxmlformats.org/officeDocument/2006/relationships/printerSettings" Target="../printerSettings/printerSettings568.bin"/><Relationship Id="rId7" Type="http://schemas.openxmlformats.org/officeDocument/2006/relationships/printerSettings" Target="../printerSettings/printerSettings572.bin"/><Relationship Id="rId12" Type="http://schemas.openxmlformats.org/officeDocument/2006/relationships/printerSettings" Target="../printerSettings/printerSettings577.bin"/><Relationship Id="rId2" Type="http://schemas.openxmlformats.org/officeDocument/2006/relationships/printerSettings" Target="../printerSettings/printerSettings567.bin"/><Relationship Id="rId1" Type="http://schemas.openxmlformats.org/officeDocument/2006/relationships/printerSettings" Target="../printerSettings/printerSettings566.bin"/><Relationship Id="rId6" Type="http://schemas.openxmlformats.org/officeDocument/2006/relationships/printerSettings" Target="../printerSettings/printerSettings571.bin"/><Relationship Id="rId11" Type="http://schemas.openxmlformats.org/officeDocument/2006/relationships/printerSettings" Target="../printerSettings/printerSettings576.bin"/><Relationship Id="rId5" Type="http://schemas.openxmlformats.org/officeDocument/2006/relationships/printerSettings" Target="../printerSettings/printerSettings570.bin"/><Relationship Id="rId10" Type="http://schemas.openxmlformats.org/officeDocument/2006/relationships/printerSettings" Target="../printerSettings/printerSettings575.bin"/><Relationship Id="rId4" Type="http://schemas.openxmlformats.org/officeDocument/2006/relationships/printerSettings" Target="../printerSettings/printerSettings569.bin"/><Relationship Id="rId9" Type="http://schemas.openxmlformats.org/officeDocument/2006/relationships/printerSettings" Target="../printerSettings/printerSettings574.bin"/><Relationship Id="rId14" Type="http://schemas.openxmlformats.org/officeDocument/2006/relationships/printerSettings" Target="../printerSettings/printerSettings579.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587.bin"/><Relationship Id="rId13" Type="http://schemas.openxmlformats.org/officeDocument/2006/relationships/printerSettings" Target="../printerSettings/printerSettings592.bin"/><Relationship Id="rId3" Type="http://schemas.openxmlformats.org/officeDocument/2006/relationships/printerSettings" Target="../printerSettings/printerSettings582.bin"/><Relationship Id="rId7" Type="http://schemas.openxmlformats.org/officeDocument/2006/relationships/printerSettings" Target="../printerSettings/printerSettings586.bin"/><Relationship Id="rId12" Type="http://schemas.openxmlformats.org/officeDocument/2006/relationships/printerSettings" Target="../printerSettings/printerSettings591.bin"/><Relationship Id="rId2" Type="http://schemas.openxmlformats.org/officeDocument/2006/relationships/printerSettings" Target="../printerSettings/printerSettings581.bin"/><Relationship Id="rId1" Type="http://schemas.openxmlformats.org/officeDocument/2006/relationships/printerSettings" Target="../printerSettings/printerSettings580.bin"/><Relationship Id="rId6" Type="http://schemas.openxmlformats.org/officeDocument/2006/relationships/printerSettings" Target="../printerSettings/printerSettings585.bin"/><Relationship Id="rId11" Type="http://schemas.openxmlformats.org/officeDocument/2006/relationships/printerSettings" Target="../printerSettings/printerSettings590.bin"/><Relationship Id="rId5" Type="http://schemas.openxmlformats.org/officeDocument/2006/relationships/printerSettings" Target="../printerSettings/printerSettings584.bin"/><Relationship Id="rId10" Type="http://schemas.openxmlformats.org/officeDocument/2006/relationships/printerSettings" Target="../printerSettings/printerSettings589.bin"/><Relationship Id="rId4" Type="http://schemas.openxmlformats.org/officeDocument/2006/relationships/printerSettings" Target="../printerSettings/printerSettings583.bin"/><Relationship Id="rId9" Type="http://schemas.openxmlformats.org/officeDocument/2006/relationships/printerSettings" Target="../printerSettings/printerSettings588.bin"/><Relationship Id="rId14" Type="http://schemas.openxmlformats.org/officeDocument/2006/relationships/printerSettings" Target="../printerSettings/printerSettings593.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601.bin"/><Relationship Id="rId13" Type="http://schemas.openxmlformats.org/officeDocument/2006/relationships/printerSettings" Target="../printerSettings/printerSettings606.bin"/><Relationship Id="rId3" Type="http://schemas.openxmlformats.org/officeDocument/2006/relationships/printerSettings" Target="../printerSettings/printerSettings596.bin"/><Relationship Id="rId7" Type="http://schemas.openxmlformats.org/officeDocument/2006/relationships/printerSettings" Target="../printerSettings/printerSettings600.bin"/><Relationship Id="rId12" Type="http://schemas.openxmlformats.org/officeDocument/2006/relationships/printerSettings" Target="../printerSettings/printerSettings605.bin"/><Relationship Id="rId2" Type="http://schemas.openxmlformats.org/officeDocument/2006/relationships/printerSettings" Target="../printerSettings/printerSettings595.bin"/><Relationship Id="rId1" Type="http://schemas.openxmlformats.org/officeDocument/2006/relationships/printerSettings" Target="../printerSettings/printerSettings594.bin"/><Relationship Id="rId6" Type="http://schemas.openxmlformats.org/officeDocument/2006/relationships/printerSettings" Target="../printerSettings/printerSettings599.bin"/><Relationship Id="rId11" Type="http://schemas.openxmlformats.org/officeDocument/2006/relationships/printerSettings" Target="../printerSettings/printerSettings604.bin"/><Relationship Id="rId5" Type="http://schemas.openxmlformats.org/officeDocument/2006/relationships/printerSettings" Target="../printerSettings/printerSettings598.bin"/><Relationship Id="rId10" Type="http://schemas.openxmlformats.org/officeDocument/2006/relationships/printerSettings" Target="../printerSettings/printerSettings603.bin"/><Relationship Id="rId4" Type="http://schemas.openxmlformats.org/officeDocument/2006/relationships/printerSettings" Target="../printerSettings/printerSettings597.bin"/><Relationship Id="rId9" Type="http://schemas.openxmlformats.org/officeDocument/2006/relationships/printerSettings" Target="../printerSettings/printerSettings602.bin"/><Relationship Id="rId14" Type="http://schemas.openxmlformats.org/officeDocument/2006/relationships/printerSettings" Target="../printerSettings/printerSettings607.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615.bin"/><Relationship Id="rId13" Type="http://schemas.openxmlformats.org/officeDocument/2006/relationships/printerSettings" Target="../printerSettings/printerSettings620.bin"/><Relationship Id="rId3" Type="http://schemas.openxmlformats.org/officeDocument/2006/relationships/printerSettings" Target="../printerSettings/printerSettings610.bin"/><Relationship Id="rId7" Type="http://schemas.openxmlformats.org/officeDocument/2006/relationships/printerSettings" Target="../printerSettings/printerSettings614.bin"/><Relationship Id="rId12" Type="http://schemas.openxmlformats.org/officeDocument/2006/relationships/printerSettings" Target="../printerSettings/printerSettings619.bin"/><Relationship Id="rId2" Type="http://schemas.openxmlformats.org/officeDocument/2006/relationships/printerSettings" Target="../printerSettings/printerSettings609.bin"/><Relationship Id="rId1" Type="http://schemas.openxmlformats.org/officeDocument/2006/relationships/printerSettings" Target="../printerSettings/printerSettings608.bin"/><Relationship Id="rId6" Type="http://schemas.openxmlformats.org/officeDocument/2006/relationships/printerSettings" Target="../printerSettings/printerSettings613.bin"/><Relationship Id="rId11" Type="http://schemas.openxmlformats.org/officeDocument/2006/relationships/printerSettings" Target="../printerSettings/printerSettings618.bin"/><Relationship Id="rId5" Type="http://schemas.openxmlformats.org/officeDocument/2006/relationships/printerSettings" Target="../printerSettings/printerSettings612.bin"/><Relationship Id="rId15" Type="http://schemas.openxmlformats.org/officeDocument/2006/relationships/printerSettings" Target="../printerSettings/printerSettings622.bin"/><Relationship Id="rId10" Type="http://schemas.openxmlformats.org/officeDocument/2006/relationships/printerSettings" Target="../printerSettings/printerSettings617.bin"/><Relationship Id="rId4" Type="http://schemas.openxmlformats.org/officeDocument/2006/relationships/printerSettings" Target="../printerSettings/printerSettings611.bin"/><Relationship Id="rId9" Type="http://schemas.openxmlformats.org/officeDocument/2006/relationships/printerSettings" Target="../printerSettings/printerSettings616.bin"/><Relationship Id="rId14" Type="http://schemas.openxmlformats.org/officeDocument/2006/relationships/printerSettings" Target="../printerSettings/printerSettings621.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630.bin"/><Relationship Id="rId13" Type="http://schemas.openxmlformats.org/officeDocument/2006/relationships/printerSettings" Target="../printerSettings/printerSettings635.bin"/><Relationship Id="rId3" Type="http://schemas.openxmlformats.org/officeDocument/2006/relationships/printerSettings" Target="../printerSettings/printerSettings625.bin"/><Relationship Id="rId7" Type="http://schemas.openxmlformats.org/officeDocument/2006/relationships/printerSettings" Target="../printerSettings/printerSettings629.bin"/><Relationship Id="rId12" Type="http://schemas.openxmlformats.org/officeDocument/2006/relationships/printerSettings" Target="../printerSettings/printerSettings634.bin"/><Relationship Id="rId2" Type="http://schemas.openxmlformats.org/officeDocument/2006/relationships/printerSettings" Target="../printerSettings/printerSettings624.bin"/><Relationship Id="rId1" Type="http://schemas.openxmlformats.org/officeDocument/2006/relationships/printerSettings" Target="../printerSettings/printerSettings623.bin"/><Relationship Id="rId6" Type="http://schemas.openxmlformats.org/officeDocument/2006/relationships/printerSettings" Target="../printerSettings/printerSettings628.bin"/><Relationship Id="rId11" Type="http://schemas.openxmlformats.org/officeDocument/2006/relationships/printerSettings" Target="../printerSettings/printerSettings633.bin"/><Relationship Id="rId5" Type="http://schemas.openxmlformats.org/officeDocument/2006/relationships/printerSettings" Target="../printerSettings/printerSettings627.bin"/><Relationship Id="rId10" Type="http://schemas.openxmlformats.org/officeDocument/2006/relationships/printerSettings" Target="../printerSettings/printerSettings632.bin"/><Relationship Id="rId4" Type="http://schemas.openxmlformats.org/officeDocument/2006/relationships/printerSettings" Target="../printerSettings/printerSettings626.bin"/><Relationship Id="rId9" Type="http://schemas.openxmlformats.org/officeDocument/2006/relationships/printerSettings" Target="../printerSettings/printerSettings631.bin"/><Relationship Id="rId14" Type="http://schemas.openxmlformats.org/officeDocument/2006/relationships/printerSettings" Target="../printerSettings/printerSettings636.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644.bin"/><Relationship Id="rId13" Type="http://schemas.openxmlformats.org/officeDocument/2006/relationships/printerSettings" Target="../printerSettings/printerSettings649.bin"/><Relationship Id="rId3" Type="http://schemas.openxmlformats.org/officeDocument/2006/relationships/printerSettings" Target="../printerSettings/printerSettings639.bin"/><Relationship Id="rId7" Type="http://schemas.openxmlformats.org/officeDocument/2006/relationships/printerSettings" Target="../printerSettings/printerSettings643.bin"/><Relationship Id="rId12" Type="http://schemas.openxmlformats.org/officeDocument/2006/relationships/printerSettings" Target="../printerSettings/printerSettings648.bin"/><Relationship Id="rId2" Type="http://schemas.openxmlformats.org/officeDocument/2006/relationships/printerSettings" Target="../printerSettings/printerSettings638.bin"/><Relationship Id="rId1" Type="http://schemas.openxmlformats.org/officeDocument/2006/relationships/printerSettings" Target="../printerSettings/printerSettings637.bin"/><Relationship Id="rId6" Type="http://schemas.openxmlformats.org/officeDocument/2006/relationships/printerSettings" Target="../printerSettings/printerSettings642.bin"/><Relationship Id="rId11" Type="http://schemas.openxmlformats.org/officeDocument/2006/relationships/printerSettings" Target="../printerSettings/printerSettings647.bin"/><Relationship Id="rId5" Type="http://schemas.openxmlformats.org/officeDocument/2006/relationships/printerSettings" Target="../printerSettings/printerSettings641.bin"/><Relationship Id="rId15" Type="http://schemas.openxmlformats.org/officeDocument/2006/relationships/printerSettings" Target="../printerSettings/printerSettings651.bin"/><Relationship Id="rId10" Type="http://schemas.openxmlformats.org/officeDocument/2006/relationships/printerSettings" Target="../printerSettings/printerSettings646.bin"/><Relationship Id="rId4" Type="http://schemas.openxmlformats.org/officeDocument/2006/relationships/printerSettings" Target="../printerSettings/printerSettings640.bin"/><Relationship Id="rId9" Type="http://schemas.openxmlformats.org/officeDocument/2006/relationships/printerSettings" Target="../printerSettings/printerSettings645.bin"/><Relationship Id="rId14" Type="http://schemas.openxmlformats.org/officeDocument/2006/relationships/printerSettings" Target="../printerSettings/printerSettings650.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659.bin"/><Relationship Id="rId13" Type="http://schemas.openxmlformats.org/officeDocument/2006/relationships/printerSettings" Target="../printerSettings/printerSettings664.bin"/><Relationship Id="rId3" Type="http://schemas.openxmlformats.org/officeDocument/2006/relationships/printerSettings" Target="../printerSettings/printerSettings654.bin"/><Relationship Id="rId7" Type="http://schemas.openxmlformats.org/officeDocument/2006/relationships/printerSettings" Target="../printerSettings/printerSettings658.bin"/><Relationship Id="rId12" Type="http://schemas.openxmlformats.org/officeDocument/2006/relationships/printerSettings" Target="../printerSettings/printerSettings663.bin"/><Relationship Id="rId2" Type="http://schemas.openxmlformats.org/officeDocument/2006/relationships/printerSettings" Target="../printerSettings/printerSettings653.bin"/><Relationship Id="rId1" Type="http://schemas.openxmlformats.org/officeDocument/2006/relationships/printerSettings" Target="../printerSettings/printerSettings652.bin"/><Relationship Id="rId6" Type="http://schemas.openxmlformats.org/officeDocument/2006/relationships/printerSettings" Target="../printerSettings/printerSettings657.bin"/><Relationship Id="rId11" Type="http://schemas.openxmlformats.org/officeDocument/2006/relationships/printerSettings" Target="../printerSettings/printerSettings662.bin"/><Relationship Id="rId5" Type="http://schemas.openxmlformats.org/officeDocument/2006/relationships/printerSettings" Target="../printerSettings/printerSettings656.bin"/><Relationship Id="rId15" Type="http://schemas.openxmlformats.org/officeDocument/2006/relationships/printerSettings" Target="../printerSettings/printerSettings666.bin"/><Relationship Id="rId10" Type="http://schemas.openxmlformats.org/officeDocument/2006/relationships/printerSettings" Target="../printerSettings/printerSettings661.bin"/><Relationship Id="rId4" Type="http://schemas.openxmlformats.org/officeDocument/2006/relationships/printerSettings" Target="../printerSettings/printerSettings655.bin"/><Relationship Id="rId9" Type="http://schemas.openxmlformats.org/officeDocument/2006/relationships/printerSettings" Target="../printerSettings/printerSettings660.bin"/><Relationship Id="rId14" Type="http://schemas.openxmlformats.org/officeDocument/2006/relationships/printerSettings" Target="../printerSettings/printerSettings665.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674.bin"/><Relationship Id="rId13" Type="http://schemas.openxmlformats.org/officeDocument/2006/relationships/printerSettings" Target="../printerSettings/printerSettings679.bin"/><Relationship Id="rId3" Type="http://schemas.openxmlformats.org/officeDocument/2006/relationships/printerSettings" Target="../printerSettings/printerSettings669.bin"/><Relationship Id="rId7" Type="http://schemas.openxmlformats.org/officeDocument/2006/relationships/printerSettings" Target="../printerSettings/printerSettings673.bin"/><Relationship Id="rId12" Type="http://schemas.openxmlformats.org/officeDocument/2006/relationships/printerSettings" Target="../printerSettings/printerSettings678.bin"/><Relationship Id="rId2" Type="http://schemas.openxmlformats.org/officeDocument/2006/relationships/printerSettings" Target="../printerSettings/printerSettings668.bin"/><Relationship Id="rId1" Type="http://schemas.openxmlformats.org/officeDocument/2006/relationships/printerSettings" Target="../printerSettings/printerSettings667.bin"/><Relationship Id="rId6" Type="http://schemas.openxmlformats.org/officeDocument/2006/relationships/printerSettings" Target="../printerSettings/printerSettings672.bin"/><Relationship Id="rId11" Type="http://schemas.openxmlformats.org/officeDocument/2006/relationships/printerSettings" Target="../printerSettings/printerSettings677.bin"/><Relationship Id="rId5" Type="http://schemas.openxmlformats.org/officeDocument/2006/relationships/printerSettings" Target="../printerSettings/printerSettings671.bin"/><Relationship Id="rId10" Type="http://schemas.openxmlformats.org/officeDocument/2006/relationships/printerSettings" Target="../printerSettings/printerSettings676.bin"/><Relationship Id="rId4" Type="http://schemas.openxmlformats.org/officeDocument/2006/relationships/printerSettings" Target="../printerSettings/printerSettings670.bin"/><Relationship Id="rId9" Type="http://schemas.openxmlformats.org/officeDocument/2006/relationships/printerSettings" Target="../printerSettings/printerSettings675.bin"/><Relationship Id="rId14" Type="http://schemas.openxmlformats.org/officeDocument/2006/relationships/printerSettings" Target="../printerSettings/printerSettings680.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65.bin"/><Relationship Id="rId13" Type="http://schemas.openxmlformats.org/officeDocument/2006/relationships/printerSettings" Target="../printerSettings/printerSettings70.bin"/><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12" Type="http://schemas.openxmlformats.org/officeDocument/2006/relationships/printerSettings" Target="../printerSettings/printerSettings69.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11" Type="http://schemas.openxmlformats.org/officeDocument/2006/relationships/printerSettings" Target="../printerSettings/printerSettings68.bin"/><Relationship Id="rId5" Type="http://schemas.openxmlformats.org/officeDocument/2006/relationships/printerSettings" Target="../printerSettings/printerSettings62.bin"/><Relationship Id="rId10" Type="http://schemas.openxmlformats.org/officeDocument/2006/relationships/printerSettings" Target="../printerSettings/printerSettings67.bin"/><Relationship Id="rId4" Type="http://schemas.openxmlformats.org/officeDocument/2006/relationships/printerSettings" Target="../printerSettings/printerSettings61.bin"/><Relationship Id="rId9" Type="http://schemas.openxmlformats.org/officeDocument/2006/relationships/printerSettings" Target="../printerSettings/printerSettings66.bin"/><Relationship Id="rId14" Type="http://schemas.openxmlformats.org/officeDocument/2006/relationships/printerSettings" Target="../printerSettings/printerSettings71.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688.bin"/><Relationship Id="rId13" Type="http://schemas.openxmlformats.org/officeDocument/2006/relationships/printerSettings" Target="../printerSettings/printerSettings693.bin"/><Relationship Id="rId3" Type="http://schemas.openxmlformats.org/officeDocument/2006/relationships/printerSettings" Target="../printerSettings/printerSettings683.bin"/><Relationship Id="rId7" Type="http://schemas.openxmlformats.org/officeDocument/2006/relationships/printerSettings" Target="../printerSettings/printerSettings687.bin"/><Relationship Id="rId12" Type="http://schemas.openxmlformats.org/officeDocument/2006/relationships/printerSettings" Target="../printerSettings/printerSettings692.bin"/><Relationship Id="rId2" Type="http://schemas.openxmlformats.org/officeDocument/2006/relationships/printerSettings" Target="../printerSettings/printerSettings682.bin"/><Relationship Id="rId1" Type="http://schemas.openxmlformats.org/officeDocument/2006/relationships/printerSettings" Target="../printerSettings/printerSettings681.bin"/><Relationship Id="rId6" Type="http://schemas.openxmlformats.org/officeDocument/2006/relationships/printerSettings" Target="../printerSettings/printerSettings686.bin"/><Relationship Id="rId11" Type="http://schemas.openxmlformats.org/officeDocument/2006/relationships/printerSettings" Target="../printerSettings/printerSettings691.bin"/><Relationship Id="rId5" Type="http://schemas.openxmlformats.org/officeDocument/2006/relationships/printerSettings" Target="../printerSettings/printerSettings685.bin"/><Relationship Id="rId10" Type="http://schemas.openxmlformats.org/officeDocument/2006/relationships/printerSettings" Target="../printerSettings/printerSettings690.bin"/><Relationship Id="rId4" Type="http://schemas.openxmlformats.org/officeDocument/2006/relationships/printerSettings" Target="../printerSettings/printerSettings684.bin"/><Relationship Id="rId9" Type="http://schemas.openxmlformats.org/officeDocument/2006/relationships/printerSettings" Target="../printerSettings/printerSettings689.bin"/><Relationship Id="rId14" Type="http://schemas.openxmlformats.org/officeDocument/2006/relationships/printerSettings" Target="../printerSettings/printerSettings694.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702.bin"/><Relationship Id="rId13" Type="http://schemas.openxmlformats.org/officeDocument/2006/relationships/printerSettings" Target="../printerSettings/printerSettings707.bin"/><Relationship Id="rId3" Type="http://schemas.openxmlformats.org/officeDocument/2006/relationships/printerSettings" Target="../printerSettings/printerSettings697.bin"/><Relationship Id="rId7" Type="http://schemas.openxmlformats.org/officeDocument/2006/relationships/printerSettings" Target="../printerSettings/printerSettings701.bin"/><Relationship Id="rId12" Type="http://schemas.openxmlformats.org/officeDocument/2006/relationships/printerSettings" Target="../printerSettings/printerSettings706.bin"/><Relationship Id="rId2" Type="http://schemas.openxmlformats.org/officeDocument/2006/relationships/printerSettings" Target="../printerSettings/printerSettings696.bin"/><Relationship Id="rId1" Type="http://schemas.openxmlformats.org/officeDocument/2006/relationships/printerSettings" Target="../printerSettings/printerSettings695.bin"/><Relationship Id="rId6" Type="http://schemas.openxmlformats.org/officeDocument/2006/relationships/printerSettings" Target="../printerSettings/printerSettings700.bin"/><Relationship Id="rId11" Type="http://schemas.openxmlformats.org/officeDocument/2006/relationships/printerSettings" Target="../printerSettings/printerSettings705.bin"/><Relationship Id="rId5" Type="http://schemas.openxmlformats.org/officeDocument/2006/relationships/printerSettings" Target="../printerSettings/printerSettings699.bin"/><Relationship Id="rId15" Type="http://schemas.openxmlformats.org/officeDocument/2006/relationships/printerSettings" Target="../printerSettings/printerSettings709.bin"/><Relationship Id="rId10" Type="http://schemas.openxmlformats.org/officeDocument/2006/relationships/printerSettings" Target="../printerSettings/printerSettings704.bin"/><Relationship Id="rId4" Type="http://schemas.openxmlformats.org/officeDocument/2006/relationships/printerSettings" Target="../printerSettings/printerSettings698.bin"/><Relationship Id="rId9" Type="http://schemas.openxmlformats.org/officeDocument/2006/relationships/printerSettings" Target="../printerSettings/printerSettings703.bin"/><Relationship Id="rId14" Type="http://schemas.openxmlformats.org/officeDocument/2006/relationships/printerSettings" Target="../printerSettings/printerSettings708.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717.bin"/><Relationship Id="rId13" Type="http://schemas.openxmlformats.org/officeDocument/2006/relationships/printerSettings" Target="../printerSettings/printerSettings722.bin"/><Relationship Id="rId3" Type="http://schemas.openxmlformats.org/officeDocument/2006/relationships/printerSettings" Target="../printerSettings/printerSettings712.bin"/><Relationship Id="rId7" Type="http://schemas.openxmlformats.org/officeDocument/2006/relationships/printerSettings" Target="../printerSettings/printerSettings716.bin"/><Relationship Id="rId12" Type="http://schemas.openxmlformats.org/officeDocument/2006/relationships/printerSettings" Target="../printerSettings/printerSettings721.bin"/><Relationship Id="rId2" Type="http://schemas.openxmlformats.org/officeDocument/2006/relationships/printerSettings" Target="../printerSettings/printerSettings711.bin"/><Relationship Id="rId1" Type="http://schemas.openxmlformats.org/officeDocument/2006/relationships/printerSettings" Target="../printerSettings/printerSettings710.bin"/><Relationship Id="rId6" Type="http://schemas.openxmlformats.org/officeDocument/2006/relationships/printerSettings" Target="../printerSettings/printerSettings715.bin"/><Relationship Id="rId11" Type="http://schemas.openxmlformats.org/officeDocument/2006/relationships/printerSettings" Target="../printerSettings/printerSettings720.bin"/><Relationship Id="rId5" Type="http://schemas.openxmlformats.org/officeDocument/2006/relationships/printerSettings" Target="../printerSettings/printerSettings714.bin"/><Relationship Id="rId15" Type="http://schemas.openxmlformats.org/officeDocument/2006/relationships/printerSettings" Target="../printerSettings/printerSettings724.bin"/><Relationship Id="rId10" Type="http://schemas.openxmlformats.org/officeDocument/2006/relationships/printerSettings" Target="../printerSettings/printerSettings719.bin"/><Relationship Id="rId4" Type="http://schemas.openxmlformats.org/officeDocument/2006/relationships/printerSettings" Target="../printerSettings/printerSettings713.bin"/><Relationship Id="rId9" Type="http://schemas.openxmlformats.org/officeDocument/2006/relationships/printerSettings" Target="../printerSettings/printerSettings718.bin"/><Relationship Id="rId14" Type="http://schemas.openxmlformats.org/officeDocument/2006/relationships/printerSettings" Target="../printerSettings/printerSettings723.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732.bin"/><Relationship Id="rId13" Type="http://schemas.openxmlformats.org/officeDocument/2006/relationships/printerSettings" Target="../printerSettings/printerSettings737.bin"/><Relationship Id="rId3" Type="http://schemas.openxmlformats.org/officeDocument/2006/relationships/printerSettings" Target="../printerSettings/printerSettings727.bin"/><Relationship Id="rId7" Type="http://schemas.openxmlformats.org/officeDocument/2006/relationships/printerSettings" Target="../printerSettings/printerSettings731.bin"/><Relationship Id="rId12" Type="http://schemas.openxmlformats.org/officeDocument/2006/relationships/printerSettings" Target="../printerSettings/printerSettings736.bin"/><Relationship Id="rId2" Type="http://schemas.openxmlformats.org/officeDocument/2006/relationships/printerSettings" Target="../printerSettings/printerSettings726.bin"/><Relationship Id="rId1" Type="http://schemas.openxmlformats.org/officeDocument/2006/relationships/printerSettings" Target="../printerSettings/printerSettings725.bin"/><Relationship Id="rId6" Type="http://schemas.openxmlformats.org/officeDocument/2006/relationships/printerSettings" Target="../printerSettings/printerSettings730.bin"/><Relationship Id="rId11" Type="http://schemas.openxmlformats.org/officeDocument/2006/relationships/printerSettings" Target="../printerSettings/printerSettings735.bin"/><Relationship Id="rId5" Type="http://schemas.openxmlformats.org/officeDocument/2006/relationships/printerSettings" Target="../printerSettings/printerSettings729.bin"/><Relationship Id="rId15" Type="http://schemas.openxmlformats.org/officeDocument/2006/relationships/printerSettings" Target="../printerSettings/printerSettings739.bin"/><Relationship Id="rId10" Type="http://schemas.openxmlformats.org/officeDocument/2006/relationships/printerSettings" Target="../printerSettings/printerSettings734.bin"/><Relationship Id="rId4" Type="http://schemas.openxmlformats.org/officeDocument/2006/relationships/printerSettings" Target="../printerSettings/printerSettings728.bin"/><Relationship Id="rId9" Type="http://schemas.openxmlformats.org/officeDocument/2006/relationships/printerSettings" Target="../printerSettings/printerSettings733.bin"/><Relationship Id="rId14" Type="http://schemas.openxmlformats.org/officeDocument/2006/relationships/printerSettings" Target="../printerSettings/printerSettings738.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747.bin"/><Relationship Id="rId13" Type="http://schemas.openxmlformats.org/officeDocument/2006/relationships/printerSettings" Target="../printerSettings/printerSettings752.bin"/><Relationship Id="rId3" Type="http://schemas.openxmlformats.org/officeDocument/2006/relationships/printerSettings" Target="../printerSettings/printerSettings742.bin"/><Relationship Id="rId7" Type="http://schemas.openxmlformats.org/officeDocument/2006/relationships/printerSettings" Target="../printerSettings/printerSettings746.bin"/><Relationship Id="rId12" Type="http://schemas.openxmlformats.org/officeDocument/2006/relationships/printerSettings" Target="../printerSettings/printerSettings751.bin"/><Relationship Id="rId2" Type="http://schemas.openxmlformats.org/officeDocument/2006/relationships/printerSettings" Target="../printerSettings/printerSettings741.bin"/><Relationship Id="rId1" Type="http://schemas.openxmlformats.org/officeDocument/2006/relationships/printerSettings" Target="../printerSettings/printerSettings740.bin"/><Relationship Id="rId6" Type="http://schemas.openxmlformats.org/officeDocument/2006/relationships/printerSettings" Target="../printerSettings/printerSettings745.bin"/><Relationship Id="rId11" Type="http://schemas.openxmlformats.org/officeDocument/2006/relationships/printerSettings" Target="../printerSettings/printerSettings750.bin"/><Relationship Id="rId5" Type="http://schemas.openxmlformats.org/officeDocument/2006/relationships/printerSettings" Target="../printerSettings/printerSettings744.bin"/><Relationship Id="rId15" Type="http://schemas.openxmlformats.org/officeDocument/2006/relationships/printerSettings" Target="../printerSettings/printerSettings754.bin"/><Relationship Id="rId10" Type="http://schemas.openxmlformats.org/officeDocument/2006/relationships/printerSettings" Target="../printerSettings/printerSettings749.bin"/><Relationship Id="rId4" Type="http://schemas.openxmlformats.org/officeDocument/2006/relationships/printerSettings" Target="../printerSettings/printerSettings743.bin"/><Relationship Id="rId9" Type="http://schemas.openxmlformats.org/officeDocument/2006/relationships/printerSettings" Target="../printerSettings/printerSettings748.bin"/><Relationship Id="rId14" Type="http://schemas.openxmlformats.org/officeDocument/2006/relationships/printerSettings" Target="../printerSettings/printerSettings753.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762.bin"/><Relationship Id="rId13" Type="http://schemas.openxmlformats.org/officeDocument/2006/relationships/printerSettings" Target="../printerSettings/printerSettings767.bin"/><Relationship Id="rId3" Type="http://schemas.openxmlformats.org/officeDocument/2006/relationships/printerSettings" Target="../printerSettings/printerSettings757.bin"/><Relationship Id="rId7" Type="http://schemas.openxmlformats.org/officeDocument/2006/relationships/printerSettings" Target="../printerSettings/printerSettings761.bin"/><Relationship Id="rId12" Type="http://schemas.openxmlformats.org/officeDocument/2006/relationships/printerSettings" Target="../printerSettings/printerSettings766.bin"/><Relationship Id="rId2" Type="http://schemas.openxmlformats.org/officeDocument/2006/relationships/printerSettings" Target="../printerSettings/printerSettings756.bin"/><Relationship Id="rId1" Type="http://schemas.openxmlformats.org/officeDocument/2006/relationships/printerSettings" Target="../printerSettings/printerSettings755.bin"/><Relationship Id="rId6" Type="http://schemas.openxmlformats.org/officeDocument/2006/relationships/printerSettings" Target="../printerSettings/printerSettings760.bin"/><Relationship Id="rId11" Type="http://schemas.openxmlformats.org/officeDocument/2006/relationships/printerSettings" Target="../printerSettings/printerSettings765.bin"/><Relationship Id="rId5" Type="http://schemas.openxmlformats.org/officeDocument/2006/relationships/printerSettings" Target="../printerSettings/printerSettings759.bin"/><Relationship Id="rId10" Type="http://schemas.openxmlformats.org/officeDocument/2006/relationships/printerSettings" Target="../printerSettings/printerSettings764.bin"/><Relationship Id="rId4" Type="http://schemas.openxmlformats.org/officeDocument/2006/relationships/printerSettings" Target="../printerSettings/printerSettings758.bin"/><Relationship Id="rId9" Type="http://schemas.openxmlformats.org/officeDocument/2006/relationships/printerSettings" Target="../printerSettings/printerSettings763.bin"/><Relationship Id="rId14" Type="http://schemas.openxmlformats.org/officeDocument/2006/relationships/printerSettings" Target="../printerSettings/printerSettings768.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776.bin"/><Relationship Id="rId13" Type="http://schemas.openxmlformats.org/officeDocument/2006/relationships/printerSettings" Target="../printerSettings/printerSettings781.bin"/><Relationship Id="rId3" Type="http://schemas.openxmlformats.org/officeDocument/2006/relationships/printerSettings" Target="../printerSettings/printerSettings771.bin"/><Relationship Id="rId7" Type="http://schemas.openxmlformats.org/officeDocument/2006/relationships/printerSettings" Target="../printerSettings/printerSettings775.bin"/><Relationship Id="rId12" Type="http://schemas.openxmlformats.org/officeDocument/2006/relationships/printerSettings" Target="../printerSettings/printerSettings780.bin"/><Relationship Id="rId2" Type="http://schemas.openxmlformats.org/officeDocument/2006/relationships/printerSettings" Target="../printerSettings/printerSettings770.bin"/><Relationship Id="rId1" Type="http://schemas.openxmlformats.org/officeDocument/2006/relationships/printerSettings" Target="../printerSettings/printerSettings769.bin"/><Relationship Id="rId6" Type="http://schemas.openxmlformats.org/officeDocument/2006/relationships/printerSettings" Target="../printerSettings/printerSettings774.bin"/><Relationship Id="rId11" Type="http://schemas.openxmlformats.org/officeDocument/2006/relationships/printerSettings" Target="../printerSettings/printerSettings779.bin"/><Relationship Id="rId5" Type="http://schemas.openxmlformats.org/officeDocument/2006/relationships/printerSettings" Target="../printerSettings/printerSettings773.bin"/><Relationship Id="rId15" Type="http://schemas.openxmlformats.org/officeDocument/2006/relationships/printerSettings" Target="../printerSettings/printerSettings783.bin"/><Relationship Id="rId10" Type="http://schemas.openxmlformats.org/officeDocument/2006/relationships/printerSettings" Target="../printerSettings/printerSettings778.bin"/><Relationship Id="rId4" Type="http://schemas.openxmlformats.org/officeDocument/2006/relationships/printerSettings" Target="../printerSettings/printerSettings772.bin"/><Relationship Id="rId9" Type="http://schemas.openxmlformats.org/officeDocument/2006/relationships/printerSettings" Target="../printerSettings/printerSettings777.bin"/><Relationship Id="rId14" Type="http://schemas.openxmlformats.org/officeDocument/2006/relationships/printerSettings" Target="../printerSettings/printerSettings782.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791.bin"/><Relationship Id="rId13" Type="http://schemas.openxmlformats.org/officeDocument/2006/relationships/printerSettings" Target="../printerSettings/printerSettings796.bin"/><Relationship Id="rId3" Type="http://schemas.openxmlformats.org/officeDocument/2006/relationships/printerSettings" Target="../printerSettings/printerSettings786.bin"/><Relationship Id="rId7" Type="http://schemas.openxmlformats.org/officeDocument/2006/relationships/printerSettings" Target="../printerSettings/printerSettings790.bin"/><Relationship Id="rId12" Type="http://schemas.openxmlformats.org/officeDocument/2006/relationships/printerSettings" Target="../printerSettings/printerSettings795.bin"/><Relationship Id="rId2" Type="http://schemas.openxmlformats.org/officeDocument/2006/relationships/printerSettings" Target="../printerSettings/printerSettings785.bin"/><Relationship Id="rId1" Type="http://schemas.openxmlformats.org/officeDocument/2006/relationships/printerSettings" Target="../printerSettings/printerSettings784.bin"/><Relationship Id="rId6" Type="http://schemas.openxmlformats.org/officeDocument/2006/relationships/printerSettings" Target="../printerSettings/printerSettings789.bin"/><Relationship Id="rId11" Type="http://schemas.openxmlformats.org/officeDocument/2006/relationships/printerSettings" Target="../printerSettings/printerSettings794.bin"/><Relationship Id="rId5" Type="http://schemas.openxmlformats.org/officeDocument/2006/relationships/printerSettings" Target="../printerSettings/printerSettings788.bin"/><Relationship Id="rId10" Type="http://schemas.openxmlformats.org/officeDocument/2006/relationships/printerSettings" Target="../printerSettings/printerSettings793.bin"/><Relationship Id="rId4" Type="http://schemas.openxmlformats.org/officeDocument/2006/relationships/printerSettings" Target="../printerSettings/printerSettings787.bin"/><Relationship Id="rId9" Type="http://schemas.openxmlformats.org/officeDocument/2006/relationships/printerSettings" Target="../printerSettings/printerSettings792.bin"/><Relationship Id="rId14" Type="http://schemas.openxmlformats.org/officeDocument/2006/relationships/printerSettings" Target="../printerSettings/printerSettings797.bin"/></Relationships>
</file>

<file path=xl/worksheets/_rels/sheet58.xml.rels><?xml version="1.0" encoding="UTF-8" standalone="yes"?>
<Relationships xmlns="http://schemas.openxmlformats.org/package/2006/relationships"><Relationship Id="rId8" Type="http://schemas.openxmlformats.org/officeDocument/2006/relationships/printerSettings" Target="../printerSettings/printerSettings805.bin"/><Relationship Id="rId13" Type="http://schemas.openxmlformats.org/officeDocument/2006/relationships/printerSettings" Target="../printerSettings/printerSettings810.bin"/><Relationship Id="rId3" Type="http://schemas.openxmlformats.org/officeDocument/2006/relationships/printerSettings" Target="../printerSettings/printerSettings800.bin"/><Relationship Id="rId7" Type="http://schemas.openxmlformats.org/officeDocument/2006/relationships/printerSettings" Target="../printerSettings/printerSettings804.bin"/><Relationship Id="rId12" Type="http://schemas.openxmlformats.org/officeDocument/2006/relationships/printerSettings" Target="../printerSettings/printerSettings809.bin"/><Relationship Id="rId2" Type="http://schemas.openxmlformats.org/officeDocument/2006/relationships/printerSettings" Target="../printerSettings/printerSettings799.bin"/><Relationship Id="rId1" Type="http://schemas.openxmlformats.org/officeDocument/2006/relationships/printerSettings" Target="../printerSettings/printerSettings798.bin"/><Relationship Id="rId6" Type="http://schemas.openxmlformats.org/officeDocument/2006/relationships/printerSettings" Target="../printerSettings/printerSettings803.bin"/><Relationship Id="rId11" Type="http://schemas.openxmlformats.org/officeDocument/2006/relationships/printerSettings" Target="../printerSettings/printerSettings808.bin"/><Relationship Id="rId5" Type="http://schemas.openxmlformats.org/officeDocument/2006/relationships/printerSettings" Target="../printerSettings/printerSettings802.bin"/><Relationship Id="rId10" Type="http://schemas.openxmlformats.org/officeDocument/2006/relationships/printerSettings" Target="../printerSettings/printerSettings807.bin"/><Relationship Id="rId4" Type="http://schemas.openxmlformats.org/officeDocument/2006/relationships/printerSettings" Target="../printerSettings/printerSettings801.bin"/><Relationship Id="rId9" Type="http://schemas.openxmlformats.org/officeDocument/2006/relationships/printerSettings" Target="../printerSettings/printerSettings806.bin"/><Relationship Id="rId14" Type="http://schemas.openxmlformats.org/officeDocument/2006/relationships/printerSettings" Target="../printerSettings/printerSettings811.bin"/></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819.bin"/><Relationship Id="rId13" Type="http://schemas.openxmlformats.org/officeDocument/2006/relationships/printerSettings" Target="../printerSettings/printerSettings824.bin"/><Relationship Id="rId3" Type="http://schemas.openxmlformats.org/officeDocument/2006/relationships/printerSettings" Target="../printerSettings/printerSettings814.bin"/><Relationship Id="rId7" Type="http://schemas.openxmlformats.org/officeDocument/2006/relationships/printerSettings" Target="../printerSettings/printerSettings818.bin"/><Relationship Id="rId12" Type="http://schemas.openxmlformats.org/officeDocument/2006/relationships/printerSettings" Target="../printerSettings/printerSettings823.bin"/><Relationship Id="rId2" Type="http://schemas.openxmlformats.org/officeDocument/2006/relationships/printerSettings" Target="../printerSettings/printerSettings813.bin"/><Relationship Id="rId1" Type="http://schemas.openxmlformats.org/officeDocument/2006/relationships/printerSettings" Target="../printerSettings/printerSettings812.bin"/><Relationship Id="rId6" Type="http://schemas.openxmlformats.org/officeDocument/2006/relationships/printerSettings" Target="../printerSettings/printerSettings817.bin"/><Relationship Id="rId11" Type="http://schemas.openxmlformats.org/officeDocument/2006/relationships/printerSettings" Target="../printerSettings/printerSettings822.bin"/><Relationship Id="rId5" Type="http://schemas.openxmlformats.org/officeDocument/2006/relationships/printerSettings" Target="../printerSettings/printerSettings816.bin"/><Relationship Id="rId15" Type="http://schemas.openxmlformats.org/officeDocument/2006/relationships/printerSettings" Target="../printerSettings/printerSettings826.bin"/><Relationship Id="rId10" Type="http://schemas.openxmlformats.org/officeDocument/2006/relationships/printerSettings" Target="../printerSettings/printerSettings821.bin"/><Relationship Id="rId4" Type="http://schemas.openxmlformats.org/officeDocument/2006/relationships/printerSettings" Target="../printerSettings/printerSettings815.bin"/><Relationship Id="rId9" Type="http://schemas.openxmlformats.org/officeDocument/2006/relationships/printerSettings" Target="../printerSettings/printerSettings820.bin"/><Relationship Id="rId14" Type="http://schemas.openxmlformats.org/officeDocument/2006/relationships/printerSettings" Target="../printerSettings/printerSettings82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79.bin"/><Relationship Id="rId13" Type="http://schemas.openxmlformats.org/officeDocument/2006/relationships/printerSettings" Target="../printerSettings/printerSettings84.bin"/><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12" Type="http://schemas.openxmlformats.org/officeDocument/2006/relationships/printerSettings" Target="../printerSettings/printerSettings83.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11" Type="http://schemas.openxmlformats.org/officeDocument/2006/relationships/printerSettings" Target="../printerSettings/printerSettings82.bin"/><Relationship Id="rId5" Type="http://schemas.openxmlformats.org/officeDocument/2006/relationships/printerSettings" Target="../printerSettings/printerSettings76.bin"/><Relationship Id="rId10" Type="http://schemas.openxmlformats.org/officeDocument/2006/relationships/printerSettings" Target="../printerSettings/printerSettings81.bin"/><Relationship Id="rId4" Type="http://schemas.openxmlformats.org/officeDocument/2006/relationships/printerSettings" Target="../printerSettings/printerSettings75.bin"/><Relationship Id="rId9" Type="http://schemas.openxmlformats.org/officeDocument/2006/relationships/printerSettings" Target="../printerSettings/printerSettings80.bin"/><Relationship Id="rId14" Type="http://schemas.openxmlformats.org/officeDocument/2006/relationships/printerSettings" Target="../printerSettings/printerSettings85.bin"/></Relationships>
</file>

<file path=xl/worksheets/_rels/sheet60.xml.rels><?xml version="1.0" encoding="UTF-8" standalone="yes"?>
<Relationships xmlns="http://schemas.openxmlformats.org/package/2006/relationships"><Relationship Id="rId8" Type="http://schemas.openxmlformats.org/officeDocument/2006/relationships/printerSettings" Target="../printerSettings/printerSettings834.bin"/><Relationship Id="rId13" Type="http://schemas.openxmlformats.org/officeDocument/2006/relationships/printerSettings" Target="../printerSettings/printerSettings839.bin"/><Relationship Id="rId3" Type="http://schemas.openxmlformats.org/officeDocument/2006/relationships/printerSettings" Target="../printerSettings/printerSettings829.bin"/><Relationship Id="rId7" Type="http://schemas.openxmlformats.org/officeDocument/2006/relationships/printerSettings" Target="../printerSettings/printerSettings833.bin"/><Relationship Id="rId12" Type="http://schemas.openxmlformats.org/officeDocument/2006/relationships/printerSettings" Target="../printerSettings/printerSettings838.bin"/><Relationship Id="rId2" Type="http://schemas.openxmlformats.org/officeDocument/2006/relationships/printerSettings" Target="../printerSettings/printerSettings828.bin"/><Relationship Id="rId1" Type="http://schemas.openxmlformats.org/officeDocument/2006/relationships/printerSettings" Target="../printerSettings/printerSettings827.bin"/><Relationship Id="rId6" Type="http://schemas.openxmlformats.org/officeDocument/2006/relationships/printerSettings" Target="../printerSettings/printerSettings832.bin"/><Relationship Id="rId11" Type="http://schemas.openxmlformats.org/officeDocument/2006/relationships/printerSettings" Target="../printerSettings/printerSettings837.bin"/><Relationship Id="rId5" Type="http://schemas.openxmlformats.org/officeDocument/2006/relationships/printerSettings" Target="../printerSettings/printerSettings831.bin"/><Relationship Id="rId15" Type="http://schemas.openxmlformats.org/officeDocument/2006/relationships/printerSettings" Target="../printerSettings/printerSettings841.bin"/><Relationship Id="rId10" Type="http://schemas.openxmlformats.org/officeDocument/2006/relationships/printerSettings" Target="../printerSettings/printerSettings836.bin"/><Relationship Id="rId4" Type="http://schemas.openxmlformats.org/officeDocument/2006/relationships/printerSettings" Target="../printerSettings/printerSettings830.bin"/><Relationship Id="rId9" Type="http://schemas.openxmlformats.org/officeDocument/2006/relationships/printerSettings" Target="../printerSettings/printerSettings835.bin"/><Relationship Id="rId14" Type="http://schemas.openxmlformats.org/officeDocument/2006/relationships/printerSettings" Target="../printerSettings/printerSettings840.bin"/></Relationships>
</file>

<file path=xl/worksheets/_rels/sheet61.xml.rels><?xml version="1.0" encoding="UTF-8" standalone="yes"?>
<Relationships xmlns="http://schemas.openxmlformats.org/package/2006/relationships"><Relationship Id="rId8" Type="http://schemas.openxmlformats.org/officeDocument/2006/relationships/printerSettings" Target="../printerSettings/printerSettings849.bin"/><Relationship Id="rId13" Type="http://schemas.openxmlformats.org/officeDocument/2006/relationships/printerSettings" Target="../printerSettings/printerSettings854.bin"/><Relationship Id="rId3" Type="http://schemas.openxmlformats.org/officeDocument/2006/relationships/printerSettings" Target="../printerSettings/printerSettings844.bin"/><Relationship Id="rId7" Type="http://schemas.openxmlformats.org/officeDocument/2006/relationships/printerSettings" Target="../printerSettings/printerSettings848.bin"/><Relationship Id="rId12" Type="http://schemas.openxmlformats.org/officeDocument/2006/relationships/printerSettings" Target="../printerSettings/printerSettings853.bin"/><Relationship Id="rId2" Type="http://schemas.openxmlformats.org/officeDocument/2006/relationships/printerSettings" Target="../printerSettings/printerSettings843.bin"/><Relationship Id="rId1" Type="http://schemas.openxmlformats.org/officeDocument/2006/relationships/printerSettings" Target="../printerSettings/printerSettings842.bin"/><Relationship Id="rId6" Type="http://schemas.openxmlformats.org/officeDocument/2006/relationships/printerSettings" Target="../printerSettings/printerSettings847.bin"/><Relationship Id="rId11" Type="http://schemas.openxmlformats.org/officeDocument/2006/relationships/printerSettings" Target="../printerSettings/printerSettings852.bin"/><Relationship Id="rId5" Type="http://schemas.openxmlformats.org/officeDocument/2006/relationships/printerSettings" Target="../printerSettings/printerSettings846.bin"/><Relationship Id="rId10" Type="http://schemas.openxmlformats.org/officeDocument/2006/relationships/printerSettings" Target="../printerSettings/printerSettings851.bin"/><Relationship Id="rId4" Type="http://schemas.openxmlformats.org/officeDocument/2006/relationships/printerSettings" Target="../printerSettings/printerSettings845.bin"/><Relationship Id="rId9" Type="http://schemas.openxmlformats.org/officeDocument/2006/relationships/printerSettings" Target="../printerSettings/printerSettings850.bin"/><Relationship Id="rId14" Type="http://schemas.openxmlformats.org/officeDocument/2006/relationships/printerSettings" Target="../printerSettings/printerSettings855.bin"/></Relationships>
</file>

<file path=xl/worksheets/_rels/sheet62.xml.rels><?xml version="1.0" encoding="UTF-8" standalone="yes"?>
<Relationships xmlns="http://schemas.openxmlformats.org/package/2006/relationships"><Relationship Id="rId8" Type="http://schemas.openxmlformats.org/officeDocument/2006/relationships/printerSettings" Target="../printerSettings/printerSettings863.bin"/><Relationship Id="rId13" Type="http://schemas.openxmlformats.org/officeDocument/2006/relationships/printerSettings" Target="../printerSettings/printerSettings868.bin"/><Relationship Id="rId3" Type="http://schemas.openxmlformats.org/officeDocument/2006/relationships/printerSettings" Target="../printerSettings/printerSettings858.bin"/><Relationship Id="rId7" Type="http://schemas.openxmlformats.org/officeDocument/2006/relationships/printerSettings" Target="../printerSettings/printerSettings862.bin"/><Relationship Id="rId12" Type="http://schemas.openxmlformats.org/officeDocument/2006/relationships/printerSettings" Target="../printerSettings/printerSettings867.bin"/><Relationship Id="rId2" Type="http://schemas.openxmlformats.org/officeDocument/2006/relationships/printerSettings" Target="../printerSettings/printerSettings857.bin"/><Relationship Id="rId1" Type="http://schemas.openxmlformats.org/officeDocument/2006/relationships/printerSettings" Target="../printerSettings/printerSettings856.bin"/><Relationship Id="rId6" Type="http://schemas.openxmlformats.org/officeDocument/2006/relationships/printerSettings" Target="../printerSettings/printerSettings861.bin"/><Relationship Id="rId11" Type="http://schemas.openxmlformats.org/officeDocument/2006/relationships/printerSettings" Target="../printerSettings/printerSettings866.bin"/><Relationship Id="rId5" Type="http://schemas.openxmlformats.org/officeDocument/2006/relationships/printerSettings" Target="../printerSettings/printerSettings860.bin"/><Relationship Id="rId15" Type="http://schemas.openxmlformats.org/officeDocument/2006/relationships/printerSettings" Target="../printerSettings/printerSettings870.bin"/><Relationship Id="rId10" Type="http://schemas.openxmlformats.org/officeDocument/2006/relationships/printerSettings" Target="../printerSettings/printerSettings865.bin"/><Relationship Id="rId4" Type="http://schemas.openxmlformats.org/officeDocument/2006/relationships/printerSettings" Target="../printerSettings/printerSettings859.bin"/><Relationship Id="rId9" Type="http://schemas.openxmlformats.org/officeDocument/2006/relationships/printerSettings" Target="../printerSettings/printerSettings864.bin"/><Relationship Id="rId14" Type="http://schemas.openxmlformats.org/officeDocument/2006/relationships/printerSettings" Target="../printerSettings/printerSettings869.bin"/></Relationships>
</file>

<file path=xl/worksheets/_rels/sheet63.xml.rels><?xml version="1.0" encoding="UTF-8" standalone="yes"?>
<Relationships xmlns="http://schemas.openxmlformats.org/package/2006/relationships"><Relationship Id="rId8" Type="http://schemas.openxmlformats.org/officeDocument/2006/relationships/printerSettings" Target="../printerSettings/printerSettings878.bin"/><Relationship Id="rId13" Type="http://schemas.openxmlformats.org/officeDocument/2006/relationships/printerSettings" Target="../printerSettings/printerSettings883.bin"/><Relationship Id="rId3" Type="http://schemas.openxmlformats.org/officeDocument/2006/relationships/printerSettings" Target="../printerSettings/printerSettings873.bin"/><Relationship Id="rId7" Type="http://schemas.openxmlformats.org/officeDocument/2006/relationships/printerSettings" Target="../printerSettings/printerSettings877.bin"/><Relationship Id="rId12" Type="http://schemas.openxmlformats.org/officeDocument/2006/relationships/printerSettings" Target="../printerSettings/printerSettings882.bin"/><Relationship Id="rId2" Type="http://schemas.openxmlformats.org/officeDocument/2006/relationships/printerSettings" Target="../printerSettings/printerSettings872.bin"/><Relationship Id="rId1" Type="http://schemas.openxmlformats.org/officeDocument/2006/relationships/printerSettings" Target="../printerSettings/printerSettings871.bin"/><Relationship Id="rId6" Type="http://schemas.openxmlformats.org/officeDocument/2006/relationships/printerSettings" Target="../printerSettings/printerSettings876.bin"/><Relationship Id="rId11" Type="http://schemas.openxmlformats.org/officeDocument/2006/relationships/printerSettings" Target="../printerSettings/printerSettings881.bin"/><Relationship Id="rId5" Type="http://schemas.openxmlformats.org/officeDocument/2006/relationships/printerSettings" Target="../printerSettings/printerSettings875.bin"/><Relationship Id="rId15" Type="http://schemas.openxmlformats.org/officeDocument/2006/relationships/printerSettings" Target="../printerSettings/printerSettings885.bin"/><Relationship Id="rId10" Type="http://schemas.openxmlformats.org/officeDocument/2006/relationships/printerSettings" Target="../printerSettings/printerSettings880.bin"/><Relationship Id="rId4" Type="http://schemas.openxmlformats.org/officeDocument/2006/relationships/printerSettings" Target="../printerSettings/printerSettings874.bin"/><Relationship Id="rId9" Type="http://schemas.openxmlformats.org/officeDocument/2006/relationships/printerSettings" Target="../printerSettings/printerSettings879.bin"/><Relationship Id="rId14" Type="http://schemas.openxmlformats.org/officeDocument/2006/relationships/printerSettings" Target="../printerSettings/printerSettings884.bin"/></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887.bin"/><Relationship Id="rId1" Type="http://schemas.openxmlformats.org/officeDocument/2006/relationships/printerSettings" Target="../printerSettings/printerSettings886.bin"/></Relationships>
</file>

<file path=xl/worksheets/_rels/sheet65.xml.rels><?xml version="1.0" encoding="UTF-8" standalone="yes"?>
<Relationships xmlns="http://schemas.openxmlformats.org/package/2006/relationships"><Relationship Id="rId8" Type="http://schemas.openxmlformats.org/officeDocument/2006/relationships/printerSettings" Target="../printerSettings/printerSettings895.bin"/><Relationship Id="rId13" Type="http://schemas.openxmlformats.org/officeDocument/2006/relationships/printerSettings" Target="../printerSettings/printerSettings900.bin"/><Relationship Id="rId3" Type="http://schemas.openxmlformats.org/officeDocument/2006/relationships/printerSettings" Target="../printerSettings/printerSettings890.bin"/><Relationship Id="rId7" Type="http://schemas.openxmlformats.org/officeDocument/2006/relationships/printerSettings" Target="../printerSettings/printerSettings894.bin"/><Relationship Id="rId12" Type="http://schemas.openxmlformats.org/officeDocument/2006/relationships/printerSettings" Target="../printerSettings/printerSettings899.bin"/><Relationship Id="rId2" Type="http://schemas.openxmlformats.org/officeDocument/2006/relationships/printerSettings" Target="../printerSettings/printerSettings889.bin"/><Relationship Id="rId1" Type="http://schemas.openxmlformats.org/officeDocument/2006/relationships/printerSettings" Target="../printerSettings/printerSettings888.bin"/><Relationship Id="rId6" Type="http://schemas.openxmlformats.org/officeDocument/2006/relationships/printerSettings" Target="../printerSettings/printerSettings893.bin"/><Relationship Id="rId11" Type="http://schemas.openxmlformats.org/officeDocument/2006/relationships/printerSettings" Target="../printerSettings/printerSettings898.bin"/><Relationship Id="rId5" Type="http://schemas.openxmlformats.org/officeDocument/2006/relationships/printerSettings" Target="../printerSettings/printerSettings892.bin"/><Relationship Id="rId10" Type="http://schemas.openxmlformats.org/officeDocument/2006/relationships/printerSettings" Target="../printerSettings/printerSettings897.bin"/><Relationship Id="rId4" Type="http://schemas.openxmlformats.org/officeDocument/2006/relationships/printerSettings" Target="../printerSettings/printerSettings891.bin"/><Relationship Id="rId9" Type="http://schemas.openxmlformats.org/officeDocument/2006/relationships/printerSettings" Target="../printerSettings/printerSettings896.bin"/><Relationship Id="rId14" Type="http://schemas.openxmlformats.org/officeDocument/2006/relationships/printerSettings" Target="../printerSettings/printerSettings901.bin"/></Relationships>
</file>

<file path=xl/worksheets/_rels/sheet66.xml.rels><?xml version="1.0" encoding="UTF-8" standalone="yes"?>
<Relationships xmlns="http://schemas.openxmlformats.org/package/2006/relationships"><Relationship Id="rId8" Type="http://schemas.openxmlformats.org/officeDocument/2006/relationships/printerSettings" Target="../printerSettings/printerSettings909.bin"/><Relationship Id="rId13" Type="http://schemas.openxmlformats.org/officeDocument/2006/relationships/printerSettings" Target="../printerSettings/printerSettings914.bin"/><Relationship Id="rId3" Type="http://schemas.openxmlformats.org/officeDocument/2006/relationships/printerSettings" Target="../printerSettings/printerSettings904.bin"/><Relationship Id="rId7" Type="http://schemas.openxmlformats.org/officeDocument/2006/relationships/printerSettings" Target="../printerSettings/printerSettings908.bin"/><Relationship Id="rId12" Type="http://schemas.openxmlformats.org/officeDocument/2006/relationships/printerSettings" Target="../printerSettings/printerSettings913.bin"/><Relationship Id="rId2" Type="http://schemas.openxmlformats.org/officeDocument/2006/relationships/printerSettings" Target="../printerSettings/printerSettings903.bin"/><Relationship Id="rId1" Type="http://schemas.openxmlformats.org/officeDocument/2006/relationships/printerSettings" Target="../printerSettings/printerSettings902.bin"/><Relationship Id="rId6" Type="http://schemas.openxmlformats.org/officeDocument/2006/relationships/printerSettings" Target="../printerSettings/printerSettings907.bin"/><Relationship Id="rId11" Type="http://schemas.openxmlformats.org/officeDocument/2006/relationships/printerSettings" Target="../printerSettings/printerSettings912.bin"/><Relationship Id="rId5" Type="http://schemas.openxmlformats.org/officeDocument/2006/relationships/printerSettings" Target="../printerSettings/printerSettings906.bin"/><Relationship Id="rId15" Type="http://schemas.openxmlformats.org/officeDocument/2006/relationships/printerSettings" Target="../printerSettings/printerSettings916.bin"/><Relationship Id="rId10" Type="http://schemas.openxmlformats.org/officeDocument/2006/relationships/printerSettings" Target="../printerSettings/printerSettings911.bin"/><Relationship Id="rId4" Type="http://schemas.openxmlformats.org/officeDocument/2006/relationships/printerSettings" Target="../printerSettings/printerSettings905.bin"/><Relationship Id="rId9" Type="http://schemas.openxmlformats.org/officeDocument/2006/relationships/printerSettings" Target="../printerSettings/printerSettings910.bin"/><Relationship Id="rId14" Type="http://schemas.openxmlformats.org/officeDocument/2006/relationships/printerSettings" Target="../printerSettings/printerSettings915.bin"/></Relationships>
</file>

<file path=xl/worksheets/_rels/sheet67.xml.rels><?xml version="1.0" encoding="UTF-8" standalone="yes"?>
<Relationships xmlns="http://schemas.openxmlformats.org/package/2006/relationships"><Relationship Id="rId8" Type="http://schemas.openxmlformats.org/officeDocument/2006/relationships/printerSettings" Target="../printerSettings/printerSettings924.bin"/><Relationship Id="rId13" Type="http://schemas.openxmlformats.org/officeDocument/2006/relationships/printerSettings" Target="../printerSettings/printerSettings929.bin"/><Relationship Id="rId3" Type="http://schemas.openxmlformats.org/officeDocument/2006/relationships/printerSettings" Target="../printerSettings/printerSettings919.bin"/><Relationship Id="rId7" Type="http://schemas.openxmlformats.org/officeDocument/2006/relationships/printerSettings" Target="../printerSettings/printerSettings923.bin"/><Relationship Id="rId12" Type="http://schemas.openxmlformats.org/officeDocument/2006/relationships/printerSettings" Target="../printerSettings/printerSettings928.bin"/><Relationship Id="rId2" Type="http://schemas.openxmlformats.org/officeDocument/2006/relationships/printerSettings" Target="../printerSettings/printerSettings918.bin"/><Relationship Id="rId1" Type="http://schemas.openxmlformats.org/officeDocument/2006/relationships/printerSettings" Target="../printerSettings/printerSettings917.bin"/><Relationship Id="rId6" Type="http://schemas.openxmlformats.org/officeDocument/2006/relationships/printerSettings" Target="../printerSettings/printerSettings922.bin"/><Relationship Id="rId11" Type="http://schemas.openxmlformats.org/officeDocument/2006/relationships/printerSettings" Target="../printerSettings/printerSettings927.bin"/><Relationship Id="rId5" Type="http://schemas.openxmlformats.org/officeDocument/2006/relationships/printerSettings" Target="../printerSettings/printerSettings921.bin"/><Relationship Id="rId15" Type="http://schemas.openxmlformats.org/officeDocument/2006/relationships/printerSettings" Target="../printerSettings/printerSettings931.bin"/><Relationship Id="rId10" Type="http://schemas.openxmlformats.org/officeDocument/2006/relationships/printerSettings" Target="../printerSettings/printerSettings926.bin"/><Relationship Id="rId4" Type="http://schemas.openxmlformats.org/officeDocument/2006/relationships/printerSettings" Target="../printerSettings/printerSettings920.bin"/><Relationship Id="rId9" Type="http://schemas.openxmlformats.org/officeDocument/2006/relationships/printerSettings" Target="../printerSettings/printerSettings925.bin"/><Relationship Id="rId14" Type="http://schemas.openxmlformats.org/officeDocument/2006/relationships/printerSettings" Target="../printerSettings/printerSettings93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93.bin"/><Relationship Id="rId13" Type="http://schemas.openxmlformats.org/officeDocument/2006/relationships/printerSettings" Target="../printerSettings/printerSettings98.bin"/><Relationship Id="rId3" Type="http://schemas.openxmlformats.org/officeDocument/2006/relationships/printerSettings" Target="../printerSettings/printerSettings88.bin"/><Relationship Id="rId7" Type="http://schemas.openxmlformats.org/officeDocument/2006/relationships/printerSettings" Target="../printerSettings/printerSettings92.bin"/><Relationship Id="rId12" Type="http://schemas.openxmlformats.org/officeDocument/2006/relationships/printerSettings" Target="../printerSettings/printerSettings97.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6" Type="http://schemas.openxmlformats.org/officeDocument/2006/relationships/printerSettings" Target="../printerSettings/printerSettings91.bin"/><Relationship Id="rId11" Type="http://schemas.openxmlformats.org/officeDocument/2006/relationships/printerSettings" Target="../printerSettings/printerSettings96.bin"/><Relationship Id="rId5" Type="http://schemas.openxmlformats.org/officeDocument/2006/relationships/printerSettings" Target="../printerSettings/printerSettings90.bin"/><Relationship Id="rId10" Type="http://schemas.openxmlformats.org/officeDocument/2006/relationships/printerSettings" Target="../printerSettings/printerSettings95.bin"/><Relationship Id="rId4" Type="http://schemas.openxmlformats.org/officeDocument/2006/relationships/printerSettings" Target="../printerSettings/printerSettings89.bin"/><Relationship Id="rId9" Type="http://schemas.openxmlformats.org/officeDocument/2006/relationships/printerSettings" Target="../printerSettings/printerSettings94.bin"/><Relationship Id="rId14" Type="http://schemas.openxmlformats.org/officeDocument/2006/relationships/printerSettings" Target="../printerSettings/printerSettings99.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07.bin"/><Relationship Id="rId13" Type="http://schemas.openxmlformats.org/officeDocument/2006/relationships/printerSettings" Target="../printerSettings/printerSettings112.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12" Type="http://schemas.openxmlformats.org/officeDocument/2006/relationships/printerSettings" Target="../printerSettings/printerSettings111.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11" Type="http://schemas.openxmlformats.org/officeDocument/2006/relationships/printerSettings" Target="../printerSettings/printerSettings110.bin"/><Relationship Id="rId5" Type="http://schemas.openxmlformats.org/officeDocument/2006/relationships/printerSettings" Target="../printerSettings/printerSettings104.bin"/><Relationship Id="rId10" Type="http://schemas.openxmlformats.org/officeDocument/2006/relationships/printerSettings" Target="../printerSettings/printerSettings109.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 Id="rId14" Type="http://schemas.openxmlformats.org/officeDocument/2006/relationships/printerSettings" Target="../printerSettings/printerSettings113.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21.bin"/><Relationship Id="rId13" Type="http://schemas.openxmlformats.org/officeDocument/2006/relationships/printerSettings" Target="../printerSettings/printerSettings126.bin"/><Relationship Id="rId3" Type="http://schemas.openxmlformats.org/officeDocument/2006/relationships/printerSettings" Target="../printerSettings/printerSettings116.bin"/><Relationship Id="rId7" Type="http://schemas.openxmlformats.org/officeDocument/2006/relationships/printerSettings" Target="../printerSettings/printerSettings120.bin"/><Relationship Id="rId12" Type="http://schemas.openxmlformats.org/officeDocument/2006/relationships/printerSettings" Target="../printerSettings/printerSettings125.bin"/><Relationship Id="rId2" Type="http://schemas.openxmlformats.org/officeDocument/2006/relationships/printerSettings" Target="../printerSettings/printerSettings115.bin"/><Relationship Id="rId1" Type="http://schemas.openxmlformats.org/officeDocument/2006/relationships/printerSettings" Target="../printerSettings/printerSettings114.bin"/><Relationship Id="rId6" Type="http://schemas.openxmlformats.org/officeDocument/2006/relationships/printerSettings" Target="../printerSettings/printerSettings119.bin"/><Relationship Id="rId11" Type="http://schemas.openxmlformats.org/officeDocument/2006/relationships/printerSettings" Target="../printerSettings/printerSettings124.bin"/><Relationship Id="rId5" Type="http://schemas.openxmlformats.org/officeDocument/2006/relationships/printerSettings" Target="../printerSettings/printerSettings118.bin"/><Relationship Id="rId10" Type="http://schemas.openxmlformats.org/officeDocument/2006/relationships/printerSettings" Target="../printerSettings/printerSettings123.bin"/><Relationship Id="rId4" Type="http://schemas.openxmlformats.org/officeDocument/2006/relationships/printerSettings" Target="../printerSettings/printerSettings117.bin"/><Relationship Id="rId9" Type="http://schemas.openxmlformats.org/officeDocument/2006/relationships/printerSettings" Target="../printerSettings/printerSettings122.bin"/><Relationship Id="rId14" Type="http://schemas.openxmlformats.org/officeDocument/2006/relationships/printerSettings" Target="../printerSettings/printerSettings127.bin"/></Relationships>
</file>

<file path=xl/worksheets/sheet1.xml><?xml version="1.0" encoding="utf-8"?>
<worksheet xmlns="http://schemas.openxmlformats.org/spreadsheetml/2006/main" xmlns:r="http://schemas.openxmlformats.org/officeDocument/2006/relationships">
  <sheetPr transitionEvaluation="1">
    <pageSetUpPr fitToPage="1"/>
  </sheetPr>
  <dimension ref="A1:IN71"/>
  <sheetViews>
    <sheetView defaultGridColor="0" topLeftCell="A13" colorId="22" zoomScale="70" zoomScaleNormal="70" workbookViewId="0">
      <selection activeCell="B48" sqref="B48"/>
    </sheetView>
  </sheetViews>
  <sheetFormatPr defaultColWidth="9.6640625" defaultRowHeight="15"/>
  <cols>
    <col min="1" max="1" width="28.6640625" customWidth="1"/>
    <col min="2" max="2" width="2.6640625" customWidth="1"/>
    <col min="3" max="3" width="40.6640625" customWidth="1"/>
    <col min="4" max="4" width="2.6640625" customWidth="1"/>
    <col min="5" max="5" width="24.6640625" customWidth="1"/>
  </cols>
  <sheetData>
    <row r="1" spans="1:9" ht="30">
      <c r="A1" s="2" t="s">
        <v>2147</v>
      </c>
      <c r="B1" s="3"/>
      <c r="C1" s="3"/>
      <c r="D1" s="3"/>
      <c r="E1" s="3"/>
      <c r="F1" s="1"/>
      <c r="G1" s="1"/>
      <c r="H1" s="1"/>
      <c r="I1" s="1"/>
    </row>
    <row r="2" spans="1:9" ht="30">
      <c r="A2" s="2" t="s">
        <v>2148</v>
      </c>
      <c r="B2" s="3"/>
      <c r="C2" s="3"/>
      <c r="D2" s="3"/>
      <c r="E2" s="3"/>
      <c r="F2" s="1"/>
      <c r="G2" s="1"/>
      <c r="H2" s="1"/>
      <c r="I2" s="1"/>
    </row>
    <row r="3" spans="1:9" ht="13.5" customHeight="1">
      <c r="A3" s="4"/>
      <c r="B3" s="3"/>
      <c r="C3" s="3"/>
      <c r="D3" s="3"/>
      <c r="E3" s="3"/>
      <c r="F3" s="1"/>
      <c r="G3" s="1"/>
      <c r="H3" s="1"/>
      <c r="I3" s="1"/>
    </row>
    <row r="4" spans="1:9" ht="23.25">
      <c r="A4" s="5" t="s">
        <v>2149</v>
      </c>
      <c r="B4" s="3"/>
      <c r="C4" s="3"/>
      <c r="D4" s="3"/>
      <c r="E4" s="3"/>
      <c r="F4" s="1"/>
      <c r="G4" s="1"/>
      <c r="H4" s="1"/>
      <c r="I4" s="1"/>
    </row>
    <row r="5" spans="1:9" ht="23.25">
      <c r="A5" s="5" t="s">
        <v>2150</v>
      </c>
      <c r="B5" s="3"/>
      <c r="C5" s="3"/>
      <c r="D5" s="3"/>
      <c r="E5" s="3"/>
      <c r="F5" s="1"/>
      <c r="G5" s="1"/>
      <c r="H5" s="1"/>
      <c r="I5" s="1"/>
    </row>
    <row r="6" spans="1:9" ht="23.25">
      <c r="A6" s="6" t="str">
        <f>A45</f>
        <v>Year ended December 31, 2013</v>
      </c>
      <c r="B6" s="3"/>
      <c r="C6" s="3"/>
      <c r="D6" s="3"/>
      <c r="E6" s="3"/>
      <c r="F6" s="1"/>
      <c r="G6" s="1"/>
      <c r="H6" s="1"/>
      <c r="I6" s="1"/>
    </row>
    <row r="7" spans="1:9" ht="13.5" customHeight="1">
      <c r="A7" s="1"/>
      <c r="B7" s="1"/>
      <c r="C7" s="1"/>
      <c r="D7" s="1"/>
      <c r="E7" s="1"/>
      <c r="F7" s="1"/>
      <c r="G7" s="1"/>
      <c r="H7" s="1"/>
      <c r="I7" s="1"/>
    </row>
    <row r="8" spans="1:9" ht="13.5" customHeight="1">
      <c r="A8" s="7" t="s">
        <v>2151</v>
      </c>
      <c r="B8" s="1"/>
      <c r="C8" s="1"/>
      <c r="D8" s="1"/>
      <c r="E8" s="1"/>
      <c r="F8" s="1"/>
      <c r="G8" s="1"/>
      <c r="H8" s="1"/>
      <c r="I8" s="1"/>
    </row>
    <row r="9" spans="1:9">
      <c r="A9" s="1"/>
      <c r="B9" s="1">
        <v>1</v>
      </c>
      <c r="C9" s="1" t="s">
        <v>2152</v>
      </c>
      <c r="D9" s="8"/>
      <c r="E9" s="8"/>
      <c r="F9" s="1"/>
      <c r="G9" s="1"/>
      <c r="H9" s="1"/>
      <c r="I9" s="1"/>
    </row>
    <row r="10" spans="1:9" ht="23.25">
      <c r="A10" s="1"/>
      <c r="B10" s="1"/>
      <c r="C10" s="1117" t="s">
        <v>2153</v>
      </c>
      <c r="D10" s="8"/>
      <c r="E10" s="8"/>
      <c r="F10" s="3"/>
      <c r="G10" s="5"/>
      <c r="H10" s="1"/>
      <c r="I10" s="1"/>
    </row>
    <row r="11" spans="1:9" ht="13.5" customHeight="1">
      <c r="A11" s="1"/>
      <c r="B11" s="1"/>
      <c r="C11" s="1"/>
      <c r="D11" s="9"/>
      <c r="E11" s="1"/>
      <c r="F11" s="1"/>
      <c r="G11" s="5"/>
      <c r="H11" s="1"/>
      <c r="I11" s="1"/>
    </row>
    <row r="12" spans="1:9" ht="32.25">
      <c r="A12" s="1"/>
      <c r="B12" s="1">
        <v>2</v>
      </c>
      <c r="C12" s="1117" t="s">
        <v>2154</v>
      </c>
      <c r="D12" s="3"/>
      <c r="E12" s="3"/>
      <c r="F12" s="3"/>
      <c r="G12" s="6"/>
      <c r="H12" s="1"/>
      <c r="I12" s="1"/>
    </row>
    <row r="13" spans="1:9" ht="13.5" customHeight="1">
      <c r="A13" s="1"/>
      <c r="B13" s="1"/>
      <c r="C13" s="1118" t="s">
        <v>355</v>
      </c>
      <c r="D13" s="1"/>
      <c r="E13" s="1"/>
      <c r="F13" s="1"/>
      <c r="G13" s="1"/>
      <c r="H13" s="1"/>
      <c r="I13" s="1"/>
    </row>
    <row r="14" spans="1:9" ht="13.5" customHeight="1">
      <c r="A14" s="1"/>
      <c r="B14" s="1"/>
      <c r="C14" s="1118" t="s">
        <v>2155</v>
      </c>
      <c r="D14" s="1"/>
      <c r="E14" s="1"/>
      <c r="F14" s="1"/>
      <c r="G14" s="1"/>
      <c r="H14" s="1"/>
      <c r="I14" s="1"/>
    </row>
    <row r="15" spans="1:9" ht="13.5" customHeight="1">
      <c r="A15" s="1"/>
      <c r="B15" s="1"/>
      <c r="C15" s="1"/>
      <c r="D15" s="1"/>
      <c r="E15" s="1"/>
      <c r="F15" s="1"/>
      <c r="G15" s="1"/>
      <c r="H15" s="1"/>
      <c r="I15" s="1"/>
    </row>
    <row r="16" spans="1:9" ht="13.5" customHeight="1">
      <c r="A16" s="1"/>
      <c r="B16" s="1"/>
      <c r="C16" s="1"/>
      <c r="D16" s="1"/>
      <c r="E16" s="8"/>
      <c r="F16" s="1"/>
      <c r="G16" s="1"/>
      <c r="H16" s="1"/>
      <c r="I16" s="1"/>
    </row>
    <row r="17" spans="1:248" ht="13.5" customHeight="1">
      <c r="F17" s="1"/>
      <c r="G17" s="1"/>
      <c r="H17" s="1"/>
      <c r="I17" s="1"/>
    </row>
    <row r="18" spans="1:248" ht="13.5" customHeight="1">
      <c r="F18" s="1"/>
      <c r="G18" s="1"/>
      <c r="H18" s="1"/>
      <c r="I18" s="1"/>
    </row>
    <row r="19" spans="1:248" ht="13.5" customHeight="1">
      <c r="A19" s="1"/>
      <c r="B19" s="1"/>
      <c r="C19" s="1"/>
      <c r="D19" s="1"/>
      <c r="E19" s="1"/>
      <c r="F19" s="1"/>
      <c r="G19" s="1"/>
      <c r="H19" s="1"/>
      <c r="I19" s="1"/>
    </row>
    <row r="20" spans="1:248" ht="13.5" customHeight="1">
      <c r="A20" s="1"/>
      <c r="B20" s="1"/>
      <c r="C20" s="1"/>
      <c r="D20" s="1"/>
      <c r="E20" s="1"/>
      <c r="F20" s="1"/>
      <c r="G20" s="1"/>
      <c r="H20" s="1"/>
      <c r="I20" s="1"/>
    </row>
    <row r="21" spans="1:248" ht="13.5" customHeight="1">
      <c r="A21" s="1"/>
      <c r="B21" s="1"/>
      <c r="C21" s="1"/>
      <c r="D21" s="1"/>
      <c r="E21" s="1"/>
      <c r="F21" s="1"/>
      <c r="G21" s="1"/>
      <c r="H21" s="1"/>
      <c r="I21" s="1"/>
    </row>
    <row r="22" spans="1:248" ht="18" customHeight="1">
      <c r="A22" s="1"/>
      <c r="B22" s="11"/>
      <c r="C22" s="945" t="s">
        <v>2156</v>
      </c>
      <c r="D22" s="12"/>
      <c r="E22" s="13"/>
      <c r="F22" s="13"/>
      <c r="G22" s="13"/>
      <c r="H22" s="13"/>
      <c r="I22" s="13"/>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row>
    <row r="23" spans="1:248" ht="13.5" customHeight="1">
      <c r="A23" s="15"/>
      <c r="B23" s="15"/>
      <c r="C23" s="15"/>
      <c r="D23" s="15"/>
      <c r="E23" s="13"/>
      <c r="F23" s="13"/>
      <c r="G23" s="13"/>
      <c r="H23" s="13"/>
      <c r="I23" s="13"/>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row>
    <row r="24" spans="1:248" ht="13.15" customHeight="1">
      <c r="A24" s="15"/>
      <c r="B24" s="15"/>
      <c r="C24" s="15"/>
      <c r="D24" s="15"/>
      <c r="E24" s="13"/>
      <c r="F24" s="13"/>
      <c r="G24" s="13"/>
      <c r="H24" s="13"/>
      <c r="I24" s="13"/>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row>
    <row r="25" spans="1:248" ht="18">
      <c r="A25" s="16" t="s">
        <v>2157</v>
      </c>
      <c r="B25" s="17"/>
      <c r="C25" s="13" t="s">
        <v>2945</v>
      </c>
      <c r="D25" s="18"/>
      <c r="E25" s="13"/>
      <c r="F25" s="13"/>
      <c r="G25" s="13"/>
      <c r="H25" s="13"/>
      <c r="I25" s="13"/>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row>
    <row r="26" spans="1:248" ht="13.5" customHeight="1">
      <c r="A26" s="16"/>
      <c r="B26" s="16"/>
      <c r="C26" s="16"/>
      <c r="D26" s="18"/>
      <c r="E26" s="13"/>
      <c r="F26" s="13"/>
      <c r="G26" s="13"/>
      <c r="H26" s="13"/>
      <c r="I26" s="13"/>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row>
    <row r="27" spans="1:248" ht="18" customHeight="1">
      <c r="A27" s="16" t="s">
        <v>2158</v>
      </c>
      <c r="B27" s="17"/>
      <c r="C27" s="13" t="s">
        <v>2946</v>
      </c>
      <c r="D27" s="18"/>
      <c r="E27" s="13"/>
      <c r="F27" s="13"/>
      <c r="G27" s="13"/>
      <c r="H27" s="13"/>
      <c r="I27" s="13"/>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row>
    <row r="28" spans="1:248" ht="13.5" customHeight="1">
      <c r="A28" s="16"/>
      <c r="B28" s="16"/>
      <c r="C28" s="16"/>
      <c r="D28" s="18"/>
      <c r="E28" s="13"/>
      <c r="F28" s="13"/>
      <c r="G28" s="13"/>
      <c r="H28" s="13"/>
      <c r="I28" s="13"/>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row>
    <row r="29" spans="1:248" ht="21" customHeight="1">
      <c r="A29" s="16" t="s">
        <v>2160</v>
      </c>
      <c r="B29" s="17"/>
      <c r="C29" s="13" t="s">
        <v>2947</v>
      </c>
      <c r="D29" s="18"/>
      <c r="E29" s="13"/>
      <c r="F29" s="13"/>
      <c r="G29" s="13"/>
      <c r="H29" s="13"/>
      <c r="I29" s="13"/>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row>
    <row r="30" spans="1:248" ht="13.5" customHeight="1">
      <c r="A30" s="15"/>
      <c r="B30" s="15"/>
      <c r="C30" s="15"/>
      <c r="D30" s="15"/>
      <c r="E30" s="13"/>
      <c r="F30" s="13"/>
      <c r="G30" s="13"/>
      <c r="H30" s="13"/>
      <c r="I30" s="13"/>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row>
    <row r="31" spans="1:248" ht="13.5" customHeight="1">
      <c r="A31" s="19"/>
      <c r="B31" s="19"/>
      <c r="C31" s="19"/>
      <c r="D31" s="20"/>
      <c r="E31" s="21"/>
      <c r="F31" s="21"/>
      <c r="G31" s="21"/>
      <c r="H31" s="21"/>
      <c r="I31" s="21"/>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row>
    <row r="32" spans="1:248" ht="13.5" customHeight="1">
      <c r="A32" s="19"/>
      <c r="B32" s="19"/>
      <c r="C32" s="19"/>
      <c r="D32" s="20"/>
      <c r="E32" s="21"/>
      <c r="F32" s="21"/>
      <c r="G32" s="21"/>
      <c r="H32" s="21"/>
      <c r="I32" s="21"/>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row>
    <row r="33" spans="1:9" ht="13.5" customHeight="1">
      <c r="A33" s="23"/>
      <c r="B33" s="23"/>
      <c r="C33" s="23"/>
      <c r="D33" s="24"/>
      <c r="E33" s="1"/>
      <c r="F33" s="1"/>
      <c r="G33" s="1"/>
      <c r="H33" s="1"/>
      <c r="I33" s="1"/>
    </row>
    <row r="34" spans="1:9" ht="13.5" customHeight="1">
      <c r="A34" s="23"/>
      <c r="B34" s="23"/>
      <c r="C34" s="23"/>
      <c r="D34" s="24"/>
      <c r="E34" s="1"/>
      <c r="F34" s="1"/>
      <c r="G34" s="1"/>
      <c r="H34" s="1"/>
      <c r="I34" s="1"/>
    </row>
    <row r="35" spans="1:9" ht="13.5" customHeight="1">
      <c r="A35" s="24"/>
      <c r="B35" s="24"/>
      <c r="C35" s="24"/>
      <c r="D35" s="24"/>
      <c r="E35" s="25" t="s">
        <v>2161</v>
      </c>
      <c r="F35" s="1"/>
      <c r="G35" s="1"/>
      <c r="H35" s="1"/>
      <c r="I35" s="1"/>
    </row>
    <row r="36" spans="1:9" ht="18" customHeight="1">
      <c r="A36" s="16" t="s">
        <v>2162</v>
      </c>
      <c r="B36" s="16"/>
      <c r="C36" s="1180" t="s">
        <v>2948</v>
      </c>
      <c r="D36" s="18"/>
      <c r="E36" s="24" t="s">
        <v>2163</v>
      </c>
      <c r="F36" s="1"/>
      <c r="G36" s="1"/>
      <c r="H36" s="1"/>
      <c r="I36" s="1"/>
    </row>
    <row r="37" spans="1:9" ht="13.5" customHeight="1">
      <c r="A37" s="17"/>
      <c r="B37" s="17"/>
      <c r="C37" s="1181"/>
      <c r="D37" s="18"/>
      <c r="E37" s="26"/>
      <c r="F37" s="1"/>
      <c r="G37" s="1"/>
      <c r="H37" s="1"/>
      <c r="I37" s="1"/>
    </row>
    <row r="38" spans="1:9" ht="18" customHeight="1">
      <c r="A38" s="16" t="s">
        <v>2164</v>
      </c>
      <c r="B38" s="16"/>
      <c r="C38" s="1180" t="s">
        <v>2949</v>
      </c>
      <c r="D38" s="18"/>
      <c r="E38" s="24" t="s">
        <v>2165</v>
      </c>
      <c r="F38" s="1"/>
      <c r="G38" s="1"/>
      <c r="H38" s="1"/>
      <c r="I38" s="1"/>
    </row>
    <row r="39" spans="1:9" ht="13.5" customHeight="1">
      <c r="A39" s="17"/>
      <c r="B39" s="17"/>
      <c r="C39" s="1181"/>
      <c r="D39" s="18"/>
      <c r="E39" s="26"/>
      <c r="F39" s="1"/>
      <c r="G39" s="1"/>
      <c r="H39" s="1"/>
      <c r="I39" s="1"/>
    </row>
    <row r="40" spans="1:9" ht="21.75" customHeight="1">
      <c r="A40" s="16" t="s">
        <v>2166</v>
      </c>
      <c r="B40" s="16"/>
      <c r="C40" s="1180" t="s">
        <v>2950</v>
      </c>
      <c r="D40" s="18"/>
      <c r="E40" s="24" t="s">
        <v>2167</v>
      </c>
      <c r="F40" s="1"/>
      <c r="G40" s="1"/>
      <c r="H40" s="1"/>
      <c r="I40" s="1"/>
    </row>
    <row r="41" spans="1:9" ht="13.5" customHeight="1">
      <c r="A41" s="24"/>
      <c r="B41" s="24"/>
      <c r="C41" s="24"/>
      <c r="D41" s="24"/>
      <c r="E41" s="1"/>
      <c r="F41" s="1"/>
      <c r="G41" s="1"/>
      <c r="H41" s="1"/>
      <c r="I41" s="1"/>
    </row>
    <row r="42" spans="1:9" ht="13.5" customHeight="1">
      <c r="A42" s="24"/>
      <c r="B42" s="24"/>
      <c r="C42" s="24"/>
      <c r="D42" s="24"/>
      <c r="E42" s="1"/>
      <c r="F42" s="1"/>
      <c r="G42" s="1"/>
      <c r="H42" s="1"/>
      <c r="I42" s="1"/>
    </row>
    <row r="43" spans="1:9" ht="13.5" customHeight="1">
      <c r="A43" s="24" t="str">
        <f>"For the period starting "&amp;C36</f>
        <v>For the period starting January 1, 2013</v>
      </c>
      <c r="B43" s="24"/>
      <c r="C43" s="24"/>
      <c r="D43" s="24"/>
      <c r="E43" s="1"/>
      <c r="F43" s="1"/>
      <c r="G43" s="1"/>
      <c r="H43" s="1"/>
      <c r="I43" s="1"/>
    </row>
    <row r="44" spans="1:9" ht="13.5" customHeight="1">
      <c r="A44" s="24"/>
      <c r="B44" s="24"/>
      <c r="C44" s="24"/>
      <c r="D44" s="24"/>
      <c r="E44" s="1"/>
      <c r="F44" s="1"/>
      <c r="G44" s="1"/>
      <c r="H44" s="1"/>
      <c r="I44" s="1"/>
    </row>
    <row r="45" spans="1:9" ht="13.5" customHeight="1">
      <c r="A45" s="24" t="str">
        <f>"Year ended "&amp;C38</f>
        <v>Year ended December 31, 2013</v>
      </c>
      <c r="B45" s="24"/>
      <c r="C45" s="24"/>
      <c r="D45" s="24"/>
      <c r="E45" s="1"/>
      <c r="F45" s="1"/>
      <c r="G45" s="1"/>
      <c r="H45" s="1"/>
      <c r="I45" s="1"/>
    </row>
    <row r="46" spans="1:9" ht="13.5" customHeight="1">
      <c r="A46" s="24"/>
      <c r="B46" s="24"/>
      <c r="C46" s="24"/>
      <c r="D46" s="24"/>
      <c r="E46" s="1"/>
      <c r="F46" s="1"/>
      <c r="G46" s="1"/>
      <c r="H46" s="1"/>
      <c r="I46" s="1"/>
    </row>
    <row r="47" spans="1:9" ht="13.5" customHeight="1">
      <c r="A47" s="24"/>
      <c r="B47" s="24"/>
      <c r="C47" s="24"/>
      <c r="D47" s="24"/>
      <c r="E47" s="1"/>
      <c r="F47" s="1"/>
      <c r="G47" s="1"/>
      <c r="H47" s="1"/>
      <c r="I47" s="1"/>
    </row>
    <row r="48" spans="1:9" ht="13.5" customHeight="1">
      <c r="A48" s="1"/>
      <c r="B48" s="1"/>
      <c r="C48" s="1"/>
      <c r="D48" s="1"/>
      <c r="E48" s="1"/>
      <c r="F48" s="1"/>
      <c r="G48" s="1"/>
      <c r="H48" s="1"/>
      <c r="I48" s="1"/>
    </row>
    <row r="49" spans="1:9" ht="13.5" customHeight="1">
      <c r="A49" s="27" t="str">
        <f>"Annual Report of "&amp;C25</f>
        <v>Annual Report of Central Hudson Gas &amp; Electric Corp.</v>
      </c>
      <c r="B49" s="1"/>
      <c r="C49" s="1"/>
      <c r="D49" s="1"/>
      <c r="E49" s="1"/>
      <c r="F49" s="1"/>
      <c r="G49" s="1"/>
      <c r="H49" s="1"/>
      <c r="I49" s="1"/>
    </row>
    <row r="50" spans="1:9" ht="13.5" customHeight="1">
      <c r="A50" s="1"/>
      <c r="B50" s="1"/>
      <c r="C50" s="1"/>
      <c r="D50" s="1"/>
      <c r="E50" s="1"/>
      <c r="F50" s="1"/>
      <c r="G50" s="1"/>
      <c r="H50" s="1"/>
      <c r="I50" s="1"/>
    </row>
    <row r="51" spans="1:9" ht="13.5" customHeight="1">
      <c r="A51" s="27" t="str">
        <f>"Annual Report of "&amp;C25&amp;"                                                                                                    "&amp;A6</f>
        <v>Annual Report of Central Hudson Gas &amp; Electric Corp.                                                                                                    Year ended December 31, 2013</v>
      </c>
      <c r="B51" s="27"/>
      <c r="C51" s="1"/>
      <c r="D51" s="1"/>
      <c r="E51" s="1"/>
      <c r="F51" s="1"/>
      <c r="G51" s="1"/>
      <c r="H51" s="1"/>
      <c r="I51" s="1"/>
    </row>
    <row r="52" spans="1:9" ht="13.5" customHeight="1">
      <c r="A52" s="1"/>
      <c r="B52" s="1"/>
      <c r="C52" s="1"/>
      <c r="D52" s="1"/>
      <c r="E52" s="1"/>
      <c r="F52" s="1"/>
      <c r="G52" s="1"/>
      <c r="H52" s="1"/>
      <c r="I52" s="1"/>
    </row>
    <row r="53" spans="1:9" ht="13.5" customHeight="1">
      <c r="A53" s="27" t="str">
        <f>"Annual Report of "&amp;C25&amp;"                                                                                                                       "&amp;A6</f>
        <v>Annual Report of Central Hudson Gas &amp; Electric Corp.                                                                                                                       Year ended December 31, 2013</v>
      </c>
      <c r="B53" s="27"/>
      <c r="C53" s="1"/>
      <c r="D53" s="1"/>
      <c r="E53" s="1"/>
      <c r="F53" s="1"/>
      <c r="G53" s="1"/>
      <c r="H53" s="1"/>
      <c r="I53" s="1"/>
    </row>
    <row r="54" spans="1:9" ht="13.5" customHeight="1">
      <c r="A54" s="1"/>
      <c r="B54" s="1"/>
      <c r="C54" s="1"/>
      <c r="D54" s="1"/>
      <c r="E54" s="1"/>
      <c r="F54" s="1"/>
      <c r="G54" s="1"/>
      <c r="H54" s="1"/>
      <c r="I54" s="1"/>
    </row>
    <row r="55" spans="1:9" ht="13.5" customHeight="1">
      <c r="A55" s="27" t="str">
        <f>"Annual Report of "&amp;C25&amp;"                                                                                                                                   "&amp;A6</f>
        <v>Annual Report of Central Hudson Gas &amp; Electric Corp.                                                                                                                                   Year ended December 31, 2013</v>
      </c>
      <c r="B55" s="27"/>
      <c r="C55" s="1"/>
      <c r="D55" s="1"/>
      <c r="E55" s="1"/>
      <c r="F55" s="1"/>
      <c r="G55" s="1"/>
      <c r="H55" s="1"/>
      <c r="I55" s="1"/>
    </row>
    <row r="56" spans="1:9" ht="13.5" customHeight="1">
      <c r="A56" s="1"/>
      <c r="B56" s="1"/>
      <c r="C56" s="1"/>
      <c r="D56" s="1"/>
      <c r="E56" s="1"/>
      <c r="F56" s="1"/>
      <c r="G56" s="1"/>
      <c r="H56" s="1"/>
      <c r="I56" s="1"/>
    </row>
    <row r="57" spans="1:9" ht="13.5" customHeight="1">
      <c r="A57" s="27" t="str">
        <f>"Annual Report of "&amp;C25&amp;"                                                                                                                                              "&amp;A6</f>
        <v>Annual Report of Central Hudson Gas &amp; Electric Corp.                                                                                                                                              Year ended December 31, 2013</v>
      </c>
      <c r="B57" s="27"/>
      <c r="C57" s="1"/>
      <c r="D57" s="1"/>
      <c r="E57" s="1"/>
      <c r="F57" s="1"/>
      <c r="G57" s="1"/>
      <c r="H57" s="1"/>
      <c r="I57" s="1"/>
    </row>
    <row r="58" spans="1:9" ht="13.5" customHeight="1">
      <c r="A58" s="1"/>
      <c r="B58" s="1"/>
      <c r="C58" s="1"/>
      <c r="D58" s="1"/>
      <c r="E58" s="1"/>
      <c r="F58" s="1"/>
      <c r="G58" s="1"/>
      <c r="H58" s="1"/>
      <c r="I58" s="1"/>
    </row>
    <row r="59" spans="1:9" ht="13.5" customHeight="1">
      <c r="A59" s="27" t="str">
        <f>"Annual Report of "&amp;C25&amp;"                                                                                                                                                        "&amp;A6</f>
        <v>Annual Report of Central Hudson Gas &amp; Electric Corp.                                                                                                                                                        Year ended December 31, 2013</v>
      </c>
      <c r="B59" s="27"/>
      <c r="C59" s="1"/>
      <c r="D59" s="1"/>
      <c r="E59" s="1"/>
      <c r="F59" s="1"/>
      <c r="G59" s="1"/>
      <c r="H59" s="1"/>
      <c r="I59" s="1"/>
    </row>
    <row r="60" spans="1:9" ht="13.5" customHeight="1">
      <c r="A60" s="1"/>
      <c r="B60" s="1"/>
      <c r="C60" s="1"/>
      <c r="D60" s="1"/>
      <c r="E60" s="1"/>
      <c r="F60" s="1"/>
      <c r="G60" s="1"/>
      <c r="H60" s="1"/>
      <c r="I60" s="1"/>
    </row>
    <row r="61" spans="1:9" ht="13.5" customHeight="1">
      <c r="A61" s="27" t="str">
        <f>"Annual Report of "&amp;C25&amp;"                                                                                                                                                                   "&amp;A6</f>
        <v>Annual Report of Central Hudson Gas &amp; Electric Corp.                                                                                                                                                                   Year ended December 31, 2013</v>
      </c>
      <c r="B61" s="27"/>
      <c r="C61" s="1"/>
      <c r="D61" s="1"/>
      <c r="E61" s="1"/>
      <c r="F61" s="1"/>
      <c r="G61" s="1"/>
      <c r="H61" s="1"/>
      <c r="I61" s="1"/>
    </row>
    <row r="62" spans="1:9" ht="13.5" customHeight="1">
      <c r="A62" s="1"/>
      <c r="B62" s="1"/>
      <c r="C62" s="1"/>
      <c r="D62" s="1"/>
      <c r="E62" s="1"/>
      <c r="F62" s="1"/>
      <c r="G62" s="1"/>
      <c r="H62" s="1"/>
      <c r="I62" s="1"/>
    </row>
    <row r="63" spans="1:9" ht="13.5" customHeight="1">
      <c r="A63" s="27" t="str">
        <f>"Annual Report of "&amp;C25&amp;"                                                                                                                                                                          "&amp;A6</f>
        <v>Annual Report of Central Hudson Gas &amp; Electric Corp.                                                                                                                                                                          Year ended December 31, 2013</v>
      </c>
      <c r="B63" s="27"/>
      <c r="C63" s="1"/>
      <c r="D63" s="1"/>
      <c r="E63" s="1"/>
      <c r="F63" s="1"/>
      <c r="G63" s="1"/>
      <c r="H63" s="1"/>
      <c r="I63" s="1"/>
    </row>
    <row r="64" spans="1:9" ht="13.5" customHeight="1">
      <c r="A64" s="1"/>
      <c r="B64" s="1"/>
      <c r="C64" s="1"/>
      <c r="D64" s="1"/>
      <c r="E64" s="1"/>
      <c r="F64" s="1"/>
      <c r="G64" s="1"/>
      <c r="H64" s="1"/>
      <c r="I64" s="1"/>
    </row>
    <row r="65" spans="1:9" ht="13.5" customHeight="1">
      <c r="A65" s="1"/>
      <c r="B65" s="1"/>
      <c r="C65" s="1"/>
      <c r="D65" s="1"/>
      <c r="E65" s="1"/>
      <c r="F65" s="1"/>
      <c r="G65" s="1"/>
      <c r="H65" s="1"/>
      <c r="I65" s="1"/>
    </row>
    <row r="66" spans="1:9" ht="13.5" customHeight="1">
      <c r="A66" s="1"/>
      <c r="B66" s="1"/>
      <c r="C66" s="1"/>
      <c r="D66" s="1"/>
      <c r="E66" s="1"/>
      <c r="F66" s="1"/>
      <c r="G66" s="1"/>
      <c r="H66" s="1"/>
      <c r="I66" s="1"/>
    </row>
    <row r="67" spans="1:9" ht="13.5" customHeight="1">
      <c r="A67" s="1"/>
      <c r="B67" s="1"/>
      <c r="C67" s="1"/>
      <c r="D67" s="1"/>
      <c r="E67" s="1"/>
      <c r="F67" s="1"/>
      <c r="G67" s="1"/>
      <c r="H67" s="1"/>
      <c r="I67" s="1"/>
    </row>
    <row r="68" spans="1:9" ht="13.5" customHeight="1">
      <c r="A68" s="1"/>
      <c r="B68" s="1"/>
      <c r="C68" s="1"/>
      <c r="D68" s="1"/>
      <c r="E68" s="1"/>
      <c r="F68" s="1"/>
      <c r="G68" s="1"/>
      <c r="H68" s="1"/>
      <c r="I68" s="1"/>
    </row>
    <row r="69" spans="1:9" ht="13.5" customHeight="1">
      <c r="A69" s="28"/>
      <c r="B69" s="28"/>
      <c r="C69" s="28"/>
      <c r="D69" s="28"/>
    </row>
    <row r="71" spans="1:9" ht="15.75">
      <c r="A71" s="29"/>
      <c r="B71" s="10"/>
      <c r="C71" s="29"/>
    </row>
  </sheetData>
  <customSheetViews>
    <customSheetView guid="{4928BF23-7841-445B-B276-4DDA011E86BA}" scale="70" colorId="22" fitToPage="1" topLeftCell="A19">
      <selection activeCell="B31" sqref="B31"/>
      <pageMargins left="0.5" right="0.5" top="0.35" bottom="0.24" header="0.5" footer="0.5"/>
      <printOptions horizontalCentered="1" verticalCentered="1"/>
      <pageSetup scale="62" orientation="portrait" r:id="rId1"/>
      <headerFooter alignWithMargins="0"/>
    </customSheetView>
    <customSheetView guid="{10BEBEA5-666D-4E42-8C33-BE2CECB0CEEE}" scale="70" colorId="22" fitToPage="1">
      <selection activeCell="F20" sqref="F20"/>
      <pageMargins left="0.5" right="0.5" top="0.35" bottom="0.24" header="0.5" footer="0.5"/>
      <printOptions horizontalCentered="1" verticalCentered="1"/>
      <pageSetup scale="62" orientation="portrait" r:id="rId2"/>
      <headerFooter alignWithMargins="0"/>
    </customSheetView>
    <customSheetView guid="{7EABFE2B-86ED-418A-B3E7-C3498E6134E5}" scale="70" colorId="22" fitToPage="1">
      <selection activeCell="F20" sqref="F20"/>
      <pageMargins left="0.5" right="0.5" top="0.35" bottom="0.24" header="0.5" footer="0.5"/>
      <printOptions horizontalCentered="1" verticalCentered="1"/>
      <pageSetup scale="62" orientation="portrait" r:id="rId3"/>
      <headerFooter alignWithMargins="0"/>
    </customSheetView>
    <customSheetView guid="{8787D503-0E53-496F-A823-DBDA291CFB74}" scale="70" colorId="22" fitToPage="1">
      <selection activeCell="F20" sqref="F20"/>
      <pageMargins left="0.5" right="0.5" top="0.35" bottom="0.24" header="0.5" footer="0.5"/>
      <printOptions horizontalCentered="1" verticalCentered="1"/>
      <pageSetup scale="62" orientation="portrait" r:id="rId4"/>
      <headerFooter alignWithMargins="0"/>
    </customSheetView>
    <customSheetView guid="{56FC0D8B-DE78-4144-BF1E-B4BF4CC15D6C}" scale="70" colorId="22" fitToPage="1">
      <selection activeCell="F20" sqref="F20"/>
      <pageMargins left="0.5" right="0.5" top="0.35" bottom="0.24" header="0.5" footer="0.5"/>
      <printOptions horizontalCentered="1" verticalCentered="1"/>
      <pageSetup scale="62" orientation="portrait" r:id="rId5"/>
      <headerFooter alignWithMargins="0"/>
    </customSheetView>
    <customSheetView guid="{22D28A66-17F3-4A9A-B88B-6F61E2AD90F2}" scale="70" colorId="22" fitToPage="1">
      <selection activeCell="F20" sqref="F20"/>
      <pageMargins left="0.5" right="0.5" top="0.35" bottom="0.24" header="0.5" footer="0.5"/>
      <printOptions horizontalCentered="1" verticalCentered="1"/>
      <pageSetup scale="62" orientation="portrait" r:id="rId6"/>
      <headerFooter alignWithMargins="0"/>
    </customSheetView>
    <customSheetView guid="{38FEF62C-E434-43FF-91B6-A4BAF1D28941}" scale="70" colorId="22" fitToPage="1">
      <selection activeCell="F20" sqref="F20"/>
      <pageMargins left="0.5" right="0.5" top="0.35" bottom="0.24" header="0.5" footer="0.5"/>
      <printOptions horizontalCentered="1" verticalCentered="1"/>
      <pageSetup scale="62" orientation="portrait" r:id="rId7"/>
      <headerFooter alignWithMargins="0"/>
    </customSheetView>
    <customSheetView guid="{3B00EE9E-100B-4E0B-97A5-9938B41F46C6}" scale="70" colorId="22" fitToPage="1">
      <selection activeCell="F20" sqref="F20"/>
      <pageMargins left="0.5" right="0.5" top="0.35" bottom="0.24" header="0.5" footer="0.5"/>
      <printOptions horizontalCentered="1" verticalCentered="1"/>
      <pageSetup scale="62" orientation="portrait" r:id="rId8"/>
      <headerFooter alignWithMargins="0"/>
    </customSheetView>
    <customSheetView guid="{70140D13-E05C-4A32-B097-7656031EFC54}" scale="70" colorId="22" fitToPage="1">
      <selection activeCell="F20" sqref="F20"/>
      <pageMargins left="0.5" right="0.5" top="0.35" bottom="0.24" header="0.5" footer="0.5"/>
      <printOptions horizontalCentered="1" verticalCentered="1"/>
      <pageSetup scale="62" orientation="portrait" r:id="rId9"/>
      <headerFooter alignWithMargins="0"/>
    </customSheetView>
    <customSheetView guid="{3A57D69F-D25D-44C3-9DE0-88B774091642}" scale="70" colorId="22" fitToPage="1">
      <selection activeCell="F20" sqref="F20"/>
      <pageMargins left="0.5" right="0.5" top="0.35" bottom="0.24" header="0.5" footer="0.5"/>
      <printOptions horizontalCentered="1" verticalCentered="1"/>
      <pageSetup scale="62" orientation="portrait" r:id="rId10"/>
      <headerFooter alignWithMargins="0"/>
    </customSheetView>
    <customSheetView guid="{CA9A34E5-DE78-429D-AEC4-74C7250B775C}" scale="70" colorId="22" fitToPage="1">
      <selection activeCell="F20" sqref="F20"/>
      <pageMargins left="0.5" right="0.5" top="0.35" bottom="0.24" header="0.5" footer="0.5"/>
      <printOptions horizontalCentered="1" verticalCentered="1"/>
      <pageSetup scale="62" orientation="portrait" r:id="rId11"/>
      <headerFooter alignWithMargins="0"/>
    </customSheetView>
    <customSheetView guid="{B4A791FD-BFAC-4ED1-AC79-FF865E98E4E3}" scale="70" colorId="22" fitToPage="1">
      <selection activeCell="F20" sqref="F20"/>
      <pageMargins left="0.5" right="0.5" top="0.35" bottom="0.24" header="0.5" footer="0.5"/>
      <printOptions horizontalCentered="1" verticalCentered="1"/>
      <pageSetup scale="62" orientation="portrait" r:id="rId12"/>
      <headerFooter alignWithMargins="0"/>
    </customSheetView>
    <customSheetView guid="{1DFCFAAB-BEA9-4033-B573-C1428C6D4616}" scale="70" colorId="22" fitToPage="1">
      <selection activeCell="F20" sqref="F20"/>
      <pageMargins left="0.5" right="0.5" top="0.35" bottom="0.24" header="0.5" footer="0.5"/>
      <printOptions horizontalCentered="1" verticalCentered="1"/>
      <pageSetup scale="62" orientation="portrait" r:id="rId13"/>
      <headerFooter alignWithMargins="0"/>
    </customSheetView>
    <customSheetView guid="{24B34512-AD5F-4011-887B-567D11190E35}" scale="70" colorId="22" fitToPage="1">
      <selection activeCell="F20" sqref="F20"/>
      <pageMargins left="0.5" right="0.5" top="0.35" bottom="0.24" header="0.5" footer="0.5"/>
      <printOptions horizontalCentered="1" verticalCentered="1"/>
      <pageSetup scale="62" orientation="portrait" r:id="rId14"/>
      <headerFooter alignWithMargins="0"/>
    </customSheetView>
  </customSheetViews>
  <printOptions horizontalCentered="1" verticalCentered="1"/>
  <pageMargins left="0.5" right="0.5" top="0.35" bottom="0.24" header="0.5" footer="0.5"/>
  <pageSetup scale="62" orientation="portrait" r:id="rId15"/>
  <headerFooter alignWithMargins="0"/>
</worksheet>
</file>

<file path=xl/worksheets/sheet10.xml><?xml version="1.0" encoding="utf-8"?>
<worksheet xmlns="http://schemas.openxmlformats.org/spreadsheetml/2006/main" xmlns:r="http://schemas.openxmlformats.org/officeDocument/2006/relationships">
  <sheetPr transitionEvaluation="1"/>
  <dimension ref="A1:E179"/>
  <sheetViews>
    <sheetView defaultGridColor="0" topLeftCell="A4" colorId="22" zoomScale="75" zoomScaleNormal="75" workbookViewId="0">
      <selection activeCell="B31" sqref="B31"/>
    </sheetView>
  </sheetViews>
  <sheetFormatPr defaultColWidth="9.6640625" defaultRowHeight="15"/>
  <cols>
    <col min="1" max="1" width="5.6640625" customWidth="1"/>
    <col min="2" max="3" width="55.6640625" customWidth="1"/>
  </cols>
  <sheetData>
    <row r="1" spans="1:5" ht="15.75" thickBot="1">
      <c r="A1" s="43" t="str">
        <f>'Data Sheet'!$A$49</f>
        <v>Annual Report of Central Hudson Gas &amp; Electric Corp.</v>
      </c>
      <c r="B1" s="261"/>
      <c r="C1" s="191" t="str">
        <f>'Data Sheet'!$A$45</f>
        <v>Year ended December 31, 2013</v>
      </c>
      <c r="D1" s="121"/>
      <c r="E1" s="85"/>
    </row>
    <row r="2" spans="1:5" ht="18">
      <c r="A2" s="262"/>
      <c r="B2" s="263"/>
      <c r="C2" s="263"/>
      <c r="D2" s="264"/>
      <c r="E2" s="85"/>
    </row>
    <row r="3" spans="1:5" ht="18">
      <c r="A3" s="265" t="s">
        <v>1611</v>
      </c>
      <c r="B3" s="121"/>
      <c r="C3" s="121"/>
      <c r="D3" s="266"/>
      <c r="E3" s="85"/>
    </row>
    <row r="4" spans="1:5">
      <c r="A4" s="267"/>
      <c r="B4" s="85"/>
      <c r="D4" s="51"/>
      <c r="E4" s="85"/>
    </row>
    <row r="5" spans="1:5" ht="18">
      <c r="A5" s="268"/>
      <c r="B5" s="1159" t="s">
        <v>2796</v>
      </c>
      <c r="D5" s="51"/>
      <c r="E5" s="85"/>
    </row>
    <row r="6" spans="1:5" ht="18">
      <c r="A6" s="268"/>
      <c r="B6" s="1159" t="s">
        <v>1612</v>
      </c>
      <c r="D6" s="51"/>
      <c r="E6" s="85"/>
    </row>
    <row r="7" spans="1:5" ht="18">
      <c r="A7" s="268"/>
      <c r="B7" s="1159" t="s">
        <v>2797</v>
      </c>
      <c r="D7" s="51"/>
      <c r="E7" s="85"/>
    </row>
    <row r="8" spans="1:5" ht="18">
      <c r="A8" s="268"/>
      <c r="B8" s="1159" t="s">
        <v>2798</v>
      </c>
      <c r="D8" s="51"/>
      <c r="E8" s="85"/>
    </row>
    <row r="9" spans="1:5" ht="18">
      <c r="A9" s="268"/>
      <c r="B9" s="1159" t="s">
        <v>2799</v>
      </c>
      <c r="D9" s="51"/>
      <c r="E9" s="85"/>
    </row>
    <row r="10" spans="1:5" ht="18">
      <c r="A10" s="268"/>
      <c r="B10" s="1159" t="s">
        <v>2800</v>
      </c>
      <c r="D10" s="51"/>
      <c r="E10" s="85"/>
    </row>
    <row r="11" spans="1:5" ht="18">
      <c r="A11" s="268"/>
      <c r="B11" s="271"/>
      <c r="C11" s="271"/>
      <c r="D11" s="272"/>
      <c r="E11" s="85"/>
    </row>
    <row r="12" spans="1:5" ht="18">
      <c r="A12" s="273"/>
      <c r="B12" s="274"/>
      <c r="C12" s="274"/>
      <c r="D12" s="275"/>
      <c r="E12" s="85"/>
    </row>
    <row r="13" spans="1:5" ht="18">
      <c r="A13" s="276"/>
      <c r="B13" s="271" t="s">
        <v>1187</v>
      </c>
      <c r="C13" s="277" t="s">
        <v>1188</v>
      </c>
      <c r="D13" s="51"/>
      <c r="E13" s="85"/>
    </row>
    <row r="14" spans="1:5" ht="18">
      <c r="A14" s="276"/>
      <c r="B14" s="271"/>
      <c r="C14" s="277" t="s">
        <v>1189</v>
      </c>
      <c r="D14" s="51"/>
      <c r="E14" s="85"/>
    </row>
    <row r="15" spans="1:5" ht="18">
      <c r="A15" s="276"/>
      <c r="B15" s="271" t="s">
        <v>1190</v>
      </c>
      <c r="C15" s="277"/>
      <c r="D15" s="51"/>
      <c r="E15" s="85"/>
    </row>
    <row r="16" spans="1:5" ht="18">
      <c r="A16" s="276"/>
      <c r="B16" s="271"/>
      <c r="C16" s="277" t="s">
        <v>1188</v>
      </c>
      <c r="D16" s="51"/>
      <c r="E16" s="85"/>
    </row>
    <row r="17" spans="1:5" ht="18">
      <c r="A17" s="276"/>
      <c r="B17" s="1678" t="s">
        <v>3686</v>
      </c>
      <c r="C17" s="277" t="s">
        <v>1191</v>
      </c>
      <c r="D17" s="51"/>
      <c r="E17" s="85"/>
    </row>
    <row r="18" spans="1:5" ht="18">
      <c r="A18" s="276"/>
      <c r="B18" s="271"/>
      <c r="C18" s="277"/>
      <c r="D18" s="51"/>
      <c r="E18" s="85"/>
    </row>
    <row r="19" spans="1:5" ht="18">
      <c r="A19" s="276"/>
      <c r="B19" s="1679" t="s">
        <v>3687</v>
      </c>
      <c r="C19" s="277" t="s">
        <v>1192</v>
      </c>
      <c r="D19" s="51"/>
      <c r="E19" s="85"/>
    </row>
    <row r="20" spans="1:5" ht="18">
      <c r="A20" s="276"/>
      <c r="B20" s="271"/>
      <c r="C20" s="277" t="s">
        <v>1189</v>
      </c>
      <c r="D20" s="51"/>
      <c r="E20" s="85"/>
    </row>
    <row r="21" spans="1:5" ht="18">
      <c r="A21" s="276"/>
      <c r="B21" s="271"/>
      <c r="C21" s="277"/>
      <c r="D21" s="51"/>
      <c r="E21" s="85"/>
    </row>
    <row r="22" spans="1:5" ht="18">
      <c r="A22" s="276"/>
      <c r="B22" s="271"/>
      <c r="C22" s="277" t="s">
        <v>1192</v>
      </c>
      <c r="D22" s="51"/>
      <c r="E22" s="85"/>
    </row>
    <row r="23" spans="1:5" ht="18">
      <c r="A23" s="276"/>
      <c r="B23" s="271"/>
      <c r="C23" s="277" t="s">
        <v>1191</v>
      </c>
      <c r="D23" s="51"/>
      <c r="E23" s="85"/>
    </row>
    <row r="24" spans="1:5" ht="18">
      <c r="A24" s="276"/>
      <c r="B24" s="271"/>
      <c r="C24" s="277"/>
      <c r="D24" s="51"/>
      <c r="E24" s="85"/>
    </row>
    <row r="25" spans="1:5" ht="18">
      <c r="A25" s="276"/>
      <c r="B25" s="271"/>
      <c r="C25" s="277" t="s">
        <v>1193</v>
      </c>
      <c r="D25" s="51"/>
      <c r="E25" s="85"/>
    </row>
    <row r="26" spans="1:5" ht="18">
      <c r="A26" s="276"/>
      <c r="B26" s="271"/>
      <c r="C26" s="277" t="s">
        <v>1194</v>
      </c>
      <c r="D26" s="51"/>
      <c r="E26" s="85"/>
    </row>
    <row r="27" spans="1:5" ht="18">
      <c r="A27" s="276"/>
      <c r="B27" s="271"/>
      <c r="C27" s="277"/>
      <c r="D27" s="51"/>
      <c r="E27" s="85"/>
    </row>
    <row r="28" spans="1:5" ht="18">
      <c r="A28" s="276"/>
      <c r="B28" s="271"/>
      <c r="C28" s="277" t="s">
        <v>1195</v>
      </c>
      <c r="D28" s="51"/>
      <c r="E28" s="85"/>
    </row>
    <row r="29" spans="1:5" ht="18">
      <c r="A29" s="276"/>
      <c r="B29" s="271"/>
      <c r="C29" s="277" t="s">
        <v>1196</v>
      </c>
      <c r="D29" s="51"/>
      <c r="E29" s="85"/>
    </row>
    <row r="30" spans="1:5" ht="18">
      <c r="A30" s="276"/>
      <c r="B30" s="271"/>
      <c r="C30" s="277"/>
      <c r="D30" s="51"/>
      <c r="E30" s="85"/>
    </row>
    <row r="31" spans="1:5" ht="18">
      <c r="A31" s="276"/>
      <c r="B31" s="271"/>
      <c r="C31" s="277" t="s">
        <v>1197</v>
      </c>
      <c r="D31" s="51"/>
      <c r="E31" s="85"/>
    </row>
    <row r="32" spans="1:5" ht="18">
      <c r="A32" s="276"/>
      <c r="B32" s="271"/>
      <c r="C32" s="277" t="s">
        <v>1198</v>
      </c>
      <c r="D32" s="51"/>
      <c r="E32" s="85"/>
    </row>
    <row r="33" spans="1:5" ht="18">
      <c r="A33" s="276"/>
      <c r="B33" s="271"/>
      <c r="C33" s="277"/>
      <c r="D33" s="51"/>
      <c r="E33" s="85"/>
    </row>
    <row r="34" spans="1:5" ht="18">
      <c r="A34" s="276"/>
      <c r="B34" s="271"/>
      <c r="C34" s="277" t="s">
        <v>1199</v>
      </c>
      <c r="D34" s="51"/>
      <c r="E34" s="85"/>
    </row>
    <row r="35" spans="1:5" ht="18">
      <c r="A35" s="276"/>
      <c r="B35" s="271"/>
      <c r="C35" s="277" t="s">
        <v>1200</v>
      </c>
      <c r="D35" s="51"/>
      <c r="E35" s="85"/>
    </row>
    <row r="36" spans="1:5" ht="18">
      <c r="A36" s="276"/>
      <c r="B36" s="1669"/>
      <c r="C36" s="278"/>
      <c r="D36" s="279"/>
      <c r="E36" s="85"/>
    </row>
    <row r="37" spans="1:5" ht="18">
      <c r="A37" s="280"/>
      <c r="B37" s="271"/>
      <c r="C37" s="271"/>
      <c r="D37" s="281"/>
      <c r="E37" s="85"/>
    </row>
    <row r="38" spans="1:5">
      <c r="A38" s="276"/>
      <c r="B38" s="282"/>
      <c r="C38" s="283"/>
      <c r="D38" s="284"/>
      <c r="E38" s="85"/>
    </row>
    <row r="39" spans="1:5">
      <c r="A39" s="276"/>
      <c r="B39" s="285"/>
      <c r="C39" s="286"/>
      <c r="D39" s="93"/>
      <c r="E39" s="85"/>
    </row>
    <row r="40" spans="1:5">
      <c r="A40" s="276"/>
      <c r="B40" s="287"/>
      <c r="C40" s="288"/>
      <c r="D40" s="93"/>
      <c r="E40" s="85"/>
    </row>
    <row r="41" spans="1:5">
      <c r="A41" s="276"/>
      <c r="B41" s="287"/>
      <c r="C41" s="286"/>
      <c r="D41" s="93"/>
      <c r="E41" s="85"/>
    </row>
    <row r="42" spans="1:5">
      <c r="A42" s="276"/>
      <c r="B42" s="287"/>
      <c r="C42" s="288"/>
      <c r="D42" s="93"/>
      <c r="E42" s="85"/>
    </row>
    <row r="43" spans="1:5">
      <c r="A43" s="276"/>
      <c r="B43" s="287"/>
      <c r="C43" s="288"/>
      <c r="D43" s="93"/>
      <c r="E43" s="85"/>
    </row>
    <row r="44" spans="1:5">
      <c r="A44" s="276"/>
      <c r="B44" s="1653"/>
      <c r="C44" s="283"/>
      <c r="D44" s="93"/>
      <c r="E44" s="85"/>
    </row>
    <row r="45" spans="1:5">
      <c r="A45" s="276"/>
      <c r="B45" s="287"/>
      <c r="C45" s="286"/>
      <c r="D45" s="93"/>
      <c r="E45" s="85"/>
    </row>
    <row r="46" spans="1:5">
      <c r="A46" s="276"/>
      <c r="B46" s="287"/>
      <c r="C46" s="288"/>
      <c r="D46" s="93"/>
      <c r="E46" s="85"/>
    </row>
    <row r="47" spans="1:5">
      <c r="A47" s="276"/>
      <c r="B47" s="287"/>
      <c r="C47" s="286"/>
      <c r="D47" s="93"/>
      <c r="E47" s="85"/>
    </row>
    <row r="48" spans="1:5">
      <c r="A48" s="276"/>
      <c r="B48" s="287"/>
      <c r="C48" s="288"/>
      <c r="D48" s="93"/>
      <c r="E48" s="85"/>
    </row>
    <row r="49" spans="1:5">
      <c r="A49" s="276"/>
      <c r="B49" s="287"/>
      <c r="C49" s="288"/>
      <c r="D49" s="93"/>
      <c r="E49" s="85"/>
    </row>
    <row r="50" spans="1:5">
      <c r="A50" s="276"/>
      <c r="B50" s="282"/>
      <c r="C50" s="283"/>
      <c r="D50" s="93"/>
      <c r="E50" s="85"/>
    </row>
    <row r="51" spans="1:5">
      <c r="A51" s="276"/>
      <c r="B51" s="287"/>
      <c r="C51" s="286"/>
      <c r="D51" s="93"/>
      <c r="E51" s="85"/>
    </row>
    <row r="52" spans="1:5">
      <c r="A52" s="276"/>
      <c r="B52" s="287"/>
      <c r="C52" s="289"/>
      <c r="D52" s="93"/>
      <c r="E52" s="85"/>
    </row>
    <row r="53" spans="1:5">
      <c r="A53" s="276"/>
      <c r="B53" s="287"/>
      <c r="C53" s="286"/>
      <c r="D53" s="93"/>
      <c r="E53" s="85"/>
    </row>
    <row r="54" spans="1:5">
      <c r="A54" s="276"/>
      <c r="B54" s="287"/>
      <c r="C54" s="290"/>
      <c r="D54" s="93"/>
      <c r="E54" s="85"/>
    </row>
    <row r="55" spans="1:5">
      <c r="A55" s="276"/>
      <c r="B55" s="287"/>
      <c r="C55" s="290"/>
      <c r="D55" s="93"/>
      <c r="E55" s="85"/>
    </row>
    <row r="56" spans="1:5">
      <c r="A56" s="276"/>
      <c r="B56" s="287"/>
      <c r="C56" s="288"/>
      <c r="D56" s="291"/>
      <c r="E56" s="85"/>
    </row>
    <row r="57" spans="1:5">
      <c r="A57" s="276"/>
      <c r="B57" s="287"/>
      <c r="C57" s="288"/>
      <c r="D57" s="291"/>
      <c r="E57" s="85"/>
    </row>
    <row r="58" spans="1:5">
      <c r="A58" s="276"/>
      <c r="B58" s="287"/>
      <c r="C58" s="288"/>
      <c r="D58" s="291"/>
      <c r="E58" s="85"/>
    </row>
    <row r="59" spans="1:5">
      <c r="A59" s="276"/>
      <c r="B59" s="287"/>
      <c r="C59" s="288"/>
      <c r="D59" s="291"/>
      <c r="E59" s="85"/>
    </row>
    <row r="60" spans="1:5">
      <c r="A60" s="276"/>
      <c r="B60" s="287"/>
      <c r="C60" s="288"/>
      <c r="D60" s="291"/>
      <c r="E60" s="85"/>
    </row>
    <row r="61" spans="1:5">
      <c r="A61" s="276"/>
      <c r="B61" s="287"/>
      <c r="C61" s="288"/>
      <c r="D61" s="291"/>
      <c r="E61" s="85"/>
    </row>
    <row r="62" spans="1:5">
      <c r="A62" s="276"/>
      <c r="B62" s="287"/>
      <c r="C62" s="288"/>
      <c r="D62" s="291"/>
      <c r="E62" s="85"/>
    </row>
    <row r="63" spans="1:5">
      <c r="A63" s="276"/>
      <c r="B63" s="287"/>
      <c r="C63" s="288"/>
      <c r="D63" s="291"/>
      <c r="E63" s="85"/>
    </row>
    <row r="64" spans="1:5" ht="15.75" thickBot="1">
      <c r="A64" s="292"/>
      <c r="B64" s="261"/>
      <c r="C64" s="293"/>
      <c r="D64" s="294"/>
      <c r="E64" s="85"/>
    </row>
    <row r="65" spans="1:5" ht="18">
      <c r="A65" s="295" t="s">
        <v>1201</v>
      </c>
      <c r="B65" s="271"/>
      <c r="C65" s="296"/>
      <c r="D65" s="277"/>
      <c r="E65" s="85"/>
    </row>
    <row r="66" spans="1:5" ht="18">
      <c r="A66" s="269"/>
      <c r="B66" s="297"/>
      <c r="C66" s="42">
        <v>7</v>
      </c>
      <c r="D66" s="298"/>
      <c r="E66" s="85"/>
    </row>
    <row r="67" spans="1:5" ht="15.75" thickBot="1">
      <c r="A67" s="43" t="str">
        <f>'Data Sheet'!$A$49</f>
        <v>Annual Report of Central Hudson Gas &amp; Electric Corp.</v>
      </c>
      <c r="B67" s="261"/>
      <c r="C67" s="585" t="str">
        <f>'Data Sheet'!$A$45</f>
        <v>Year ended December 31, 2013</v>
      </c>
      <c r="D67" s="121"/>
      <c r="E67" s="85"/>
    </row>
    <row r="68" spans="1:5" ht="18">
      <c r="A68" s="262"/>
      <c r="B68" s="263"/>
      <c r="C68" s="263"/>
      <c r="D68" s="264"/>
      <c r="E68" s="85"/>
    </row>
    <row r="69" spans="1:5" ht="18">
      <c r="A69" s="265" t="s">
        <v>1611</v>
      </c>
      <c r="B69" s="121"/>
      <c r="C69" s="121"/>
      <c r="D69" s="266"/>
      <c r="E69" s="85"/>
    </row>
    <row r="70" spans="1:5" ht="18">
      <c r="A70" s="268"/>
      <c r="B70" s="269"/>
      <c r="C70" s="269"/>
      <c r="D70" s="270"/>
      <c r="E70" s="85"/>
    </row>
    <row r="71" spans="1:5" ht="18">
      <c r="A71" s="268"/>
      <c r="B71" s="269"/>
      <c r="C71" s="269"/>
      <c r="D71" s="270"/>
      <c r="E71" s="85"/>
    </row>
    <row r="72" spans="1:5" ht="18">
      <c r="A72" s="268"/>
      <c r="B72" s="269"/>
      <c r="C72" s="269"/>
      <c r="D72" s="270"/>
      <c r="E72" s="85"/>
    </row>
    <row r="73" spans="1:5" ht="18">
      <c r="A73" s="268"/>
      <c r="B73" s="269"/>
      <c r="C73" s="269"/>
      <c r="D73" s="270"/>
      <c r="E73" s="85"/>
    </row>
    <row r="74" spans="1:5" ht="18">
      <c r="A74" s="268"/>
      <c r="B74" s="269"/>
      <c r="C74" s="269"/>
      <c r="D74" s="270"/>
      <c r="E74" s="85"/>
    </row>
    <row r="75" spans="1:5" ht="18">
      <c r="A75" s="268"/>
      <c r="B75" s="269"/>
      <c r="C75" s="269"/>
      <c r="D75" s="270"/>
      <c r="E75" s="85"/>
    </row>
    <row r="76" spans="1:5" ht="18">
      <c r="A76" s="268"/>
      <c r="B76" s="271"/>
      <c r="C76" s="271"/>
      <c r="D76" s="272"/>
      <c r="E76" s="85"/>
    </row>
    <row r="77" spans="1:5" ht="18">
      <c r="A77" s="273"/>
      <c r="B77" s="274"/>
      <c r="C77" s="274"/>
      <c r="D77" s="275"/>
      <c r="E77" s="85"/>
    </row>
    <row r="78" spans="1:5" ht="18">
      <c r="A78" s="276"/>
      <c r="B78" s="271"/>
      <c r="C78" s="271"/>
      <c r="D78" s="279"/>
      <c r="E78" s="85"/>
    </row>
    <row r="79" spans="1:5" ht="18">
      <c r="A79" s="276"/>
      <c r="B79" s="271"/>
      <c r="C79" s="271"/>
      <c r="D79" s="279"/>
      <c r="E79" s="85"/>
    </row>
    <row r="80" spans="1:5" ht="18">
      <c r="A80" s="276"/>
      <c r="B80" s="271"/>
      <c r="C80" s="271"/>
      <c r="D80" s="279"/>
      <c r="E80" s="85"/>
    </row>
    <row r="81" spans="1:5" ht="18">
      <c r="A81" s="276"/>
      <c r="B81" s="271"/>
      <c r="C81" s="271"/>
      <c r="D81" s="279"/>
      <c r="E81" s="85"/>
    </row>
    <row r="82" spans="1:5" ht="18">
      <c r="A82" s="276"/>
      <c r="B82" s="271"/>
      <c r="C82" s="271"/>
      <c r="D82" s="279"/>
      <c r="E82" s="85"/>
    </row>
    <row r="83" spans="1:5" ht="18">
      <c r="A83" s="276"/>
      <c r="B83" s="271"/>
      <c r="C83" s="271"/>
      <c r="D83" s="279"/>
      <c r="E83" s="85"/>
    </row>
    <row r="84" spans="1:5" ht="18">
      <c r="A84" s="276"/>
      <c r="B84" s="271"/>
      <c r="C84" s="271"/>
      <c r="D84" s="279"/>
      <c r="E84" s="85"/>
    </row>
    <row r="85" spans="1:5" ht="18">
      <c r="A85" s="276"/>
      <c r="B85" s="271"/>
      <c r="C85" s="271"/>
      <c r="D85" s="279"/>
      <c r="E85" s="85"/>
    </row>
    <row r="86" spans="1:5" ht="18">
      <c r="A86" s="276"/>
      <c r="B86" s="271"/>
      <c r="C86" s="271"/>
      <c r="D86" s="279"/>
      <c r="E86" s="85"/>
    </row>
    <row r="87" spans="1:5" ht="18">
      <c r="A87" s="276"/>
      <c r="B87" s="271"/>
      <c r="C87" s="271"/>
      <c r="D87" s="279"/>
      <c r="E87" s="85"/>
    </row>
    <row r="88" spans="1:5" ht="18">
      <c r="A88" s="276"/>
      <c r="B88" s="271"/>
      <c r="C88" s="271"/>
      <c r="D88" s="279"/>
      <c r="E88" s="85"/>
    </row>
    <row r="89" spans="1:5" ht="18">
      <c r="A89" s="276"/>
      <c r="B89" s="271"/>
      <c r="C89" s="271"/>
      <c r="D89" s="279"/>
      <c r="E89" s="85"/>
    </row>
    <row r="90" spans="1:5" ht="18">
      <c r="A90" s="276"/>
      <c r="B90" s="271"/>
      <c r="C90" s="271"/>
      <c r="D90" s="279"/>
      <c r="E90" s="85"/>
    </row>
    <row r="91" spans="1:5" ht="18">
      <c r="A91" s="276"/>
      <c r="B91" s="271"/>
      <c r="C91" s="271"/>
      <c r="D91" s="279"/>
      <c r="E91" s="85"/>
    </row>
    <row r="92" spans="1:5" ht="18">
      <c r="A92" s="276"/>
      <c r="B92" s="271"/>
      <c r="C92" s="271"/>
      <c r="D92" s="279"/>
      <c r="E92" s="85"/>
    </row>
    <row r="93" spans="1:5" ht="18">
      <c r="A93" s="276"/>
      <c r="B93" s="271"/>
      <c r="C93" s="271"/>
      <c r="D93" s="279"/>
      <c r="E93" s="85"/>
    </row>
    <row r="94" spans="1:5" ht="18">
      <c r="A94" s="276"/>
      <c r="B94" s="271"/>
      <c r="C94" s="271"/>
      <c r="D94" s="279"/>
      <c r="E94" s="85"/>
    </row>
    <row r="95" spans="1:5" ht="18">
      <c r="A95" s="276"/>
      <c r="B95" s="271"/>
      <c r="C95" s="271"/>
      <c r="D95" s="279"/>
      <c r="E95" s="85"/>
    </row>
    <row r="96" spans="1:5" ht="18">
      <c r="A96" s="276"/>
      <c r="B96" s="271"/>
      <c r="C96" s="271"/>
      <c r="D96" s="279"/>
      <c r="E96" s="85"/>
    </row>
    <row r="97" spans="1:5" ht="18">
      <c r="A97" s="276"/>
      <c r="B97" s="271"/>
      <c r="C97" s="271"/>
      <c r="D97" s="279"/>
      <c r="E97" s="85"/>
    </row>
    <row r="98" spans="1:5" ht="18">
      <c r="A98" s="276"/>
      <c r="B98" s="271"/>
      <c r="C98" s="271"/>
      <c r="D98" s="279"/>
      <c r="E98" s="85"/>
    </row>
    <row r="99" spans="1:5" ht="18">
      <c r="A99" s="276"/>
      <c r="B99" s="271"/>
      <c r="C99" s="271"/>
      <c r="D99" s="279"/>
      <c r="E99" s="85"/>
    </row>
    <row r="100" spans="1:5" ht="18">
      <c r="A100" s="276"/>
      <c r="B100" s="271"/>
      <c r="C100" s="271"/>
      <c r="D100" s="279"/>
      <c r="E100" s="85"/>
    </row>
    <row r="101" spans="1:5" ht="18">
      <c r="A101" s="276"/>
      <c r="B101" s="271"/>
      <c r="C101" s="271"/>
      <c r="D101" s="279"/>
      <c r="E101" s="85"/>
    </row>
    <row r="102" spans="1:5" ht="18">
      <c r="A102" s="299"/>
      <c r="B102" s="271"/>
      <c r="C102" s="271"/>
      <c r="D102" s="279"/>
      <c r="E102" s="85"/>
    </row>
    <row r="103" spans="1:5">
      <c r="A103" s="276"/>
      <c r="B103" s="287"/>
      <c r="C103" s="287"/>
      <c r="D103" s="300"/>
      <c r="E103" s="85"/>
    </row>
    <row r="104" spans="1:5">
      <c r="A104" s="276"/>
      <c r="B104" s="287"/>
      <c r="C104" s="287"/>
      <c r="D104" s="300"/>
      <c r="E104" s="85"/>
    </row>
    <row r="105" spans="1:5">
      <c r="A105" s="276"/>
      <c r="B105" s="287"/>
      <c r="C105" s="287"/>
      <c r="D105" s="300"/>
      <c r="E105" s="85"/>
    </row>
    <row r="106" spans="1:5">
      <c r="A106" s="276"/>
      <c r="B106" s="287"/>
      <c r="C106" s="287"/>
      <c r="D106" s="300"/>
      <c r="E106" s="85"/>
    </row>
    <row r="107" spans="1:5">
      <c r="A107" s="276"/>
      <c r="B107" s="287"/>
      <c r="C107" s="287"/>
      <c r="D107" s="300"/>
      <c r="E107" s="85"/>
    </row>
    <row r="108" spans="1:5">
      <c r="A108" s="276"/>
      <c r="B108" s="287"/>
      <c r="C108" s="287"/>
      <c r="D108" s="300"/>
      <c r="E108" s="85"/>
    </row>
    <row r="109" spans="1:5">
      <c r="A109" s="276"/>
      <c r="B109" s="287"/>
      <c r="C109" s="287"/>
      <c r="D109" s="300"/>
      <c r="E109" s="85"/>
    </row>
    <row r="110" spans="1:5">
      <c r="A110" s="276"/>
      <c r="B110" s="287"/>
      <c r="C110" s="287"/>
      <c r="D110" s="300"/>
      <c r="E110" s="85"/>
    </row>
    <row r="111" spans="1:5">
      <c r="A111" s="276"/>
      <c r="B111" s="287"/>
      <c r="C111" s="287"/>
      <c r="D111" s="300"/>
      <c r="E111" s="85"/>
    </row>
    <row r="112" spans="1:5">
      <c r="A112" s="276"/>
      <c r="B112" s="287"/>
      <c r="C112" s="287"/>
      <c r="D112" s="300"/>
      <c r="E112" s="85"/>
    </row>
    <row r="113" spans="1:5">
      <c r="A113" s="276"/>
      <c r="B113" s="287"/>
      <c r="C113" s="287"/>
      <c r="D113" s="300"/>
      <c r="E113" s="85"/>
    </row>
    <row r="114" spans="1:5">
      <c r="A114" s="276"/>
      <c r="B114" s="287"/>
      <c r="C114" s="287"/>
      <c r="D114" s="300"/>
      <c r="E114" s="85"/>
    </row>
    <row r="115" spans="1:5">
      <c r="A115" s="276"/>
      <c r="B115" s="287"/>
      <c r="C115" s="287"/>
      <c r="D115" s="300"/>
      <c r="E115" s="85"/>
    </row>
    <row r="116" spans="1:5">
      <c r="A116" s="276"/>
      <c r="B116" s="287"/>
      <c r="C116" s="287"/>
      <c r="D116" s="300"/>
      <c r="E116" s="85"/>
    </row>
    <row r="117" spans="1:5">
      <c r="A117" s="276"/>
      <c r="B117" s="287"/>
      <c r="C117" s="287"/>
      <c r="D117" s="300"/>
      <c r="E117" s="85"/>
    </row>
    <row r="118" spans="1:5">
      <c r="A118" s="276"/>
      <c r="B118" s="287"/>
      <c r="C118" s="287"/>
      <c r="D118" s="300"/>
      <c r="E118" s="85"/>
    </row>
    <row r="119" spans="1:5">
      <c r="A119" s="276"/>
      <c r="B119" s="287"/>
      <c r="C119" s="287"/>
      <c r="D119" s="300"/>
      <c r="E119" s="85"/>
    </row>
    <row r="120" spans="1:5">
      <c r="A120" s="276"/>
      <c r="B120" s="287"/>
      <c r="C120" s="287"/>
      <c r="D120" s="300"/>
      <c r="E120" s="85"/>
    </row>
    <row r="121" spans="1:5">
      <c r="A121" s="276"/>
      <c r="B121" s="287"/>
      <c r="C121" s="287"/>
      <c r="D121" s="300"/>
      <c r="E121" s="85"/>
    </row>
    <row r="122" spans="1:5">
      <c r="A122" s="276"/>
      <c r="B122" s="287"/>
      <c r="C122" s="287"/>
      <c r="D122" s="300"/>
      <c r="E122" s="85"/>
    </row>
    <row r="123" spans="1:5">
      <c r="A123" s="276"/>
      <c r="B123" s="287"/>
      <c r="C123" s="287"/>
      <c r="D123" s="300"/>
      <c r="E123" s="85"/>
    </row>
    <row r="124" spans="1:5">
      <c r="A124" s="276"/>
      <c r="B124" s="287"/>
      <c r="C124" s="287"/>
      <c r="D124" s="300"/>
      <c r="E124" s="85"/>
    </row>
    <row r="125" spans="1:5">
      <c r="A125" s="276"/>
      <c r="B125" s="287"/>
      <c r="C125" s="287"/>
      <c r="D125" s="300"/>
      <c r="E125" s="85"/>
    </row>
    <row r="126" spans="1:5">
      <c r="A126" s="276"/>
      <c r="B126" s="287"/>
      <c r="C126" s="287"/>
      <c r="D126" s="300"/>
      <c r="E126" s="85"/>
    </row>
    <row r="127" spans="1:5">
      <c r="A127" s="276"/>
      <c r="B127" s="287"/>
      <c r="C127" s="287"/>
      <c r="D127" s="300"/>
      <c r="E127" s="85"/>
    </row>
    <row r="128" spans="1:5">
      <c r="A128" s="276"/>
      <c r="B128" s="287"/>
      <c r="C128" s="287"/>
      <c r="D128" s="300"/>
      <c r="E128" s="85"/>
    </row>
    <row r="129" spans="1:5">
      <c r="A129" s="276"/>
      <c r="B129" s="287"/>
      <c r="C129" s="287"/>
      <c r="D129" s="300"/>
      <c r="E129" s="85"/>
    </row>
    <row r="130" spans="1:5" ht="15.75" thickBot="1">
      <c r="A130" s="292"/>
      <c r="B130" s="261"/>
      <c r="C130" s="261"/>
      <c r="D130" s="301"/>
      <c r="E130" s="85"/>
    </row>
    <row r="131" spans="1:5" ht="18">
      <c r="A131" s="295" t="s">
        <v>1201</v>
      </c>
      <c r="B131" s="271"/>
      <c r="C131" s="271"/>
      <c r="D131" s="277"/>
      <c r="E131" s="85"/>
    </row>
    <row r="132" spans="1:5" ht="18">
      <c r="A132" s="269" t="s">
        <v>2187</v>
      </c>
      <c r="B132" s="121"/>
      <c r="C132" s="121"/>
      <c r="D132" s="302"/>
      <c r="E132" s="85"/>
    </row>
    <row r="133" spans="1:5" ht="13.5" customHeight="1">
      <c r="A133" s="85"/>
      <c r="B133" s="85"/>
      <c r="C133" s="85"/>
      <c r="D133" s="85"/>
      <c r="E133" s="85"/>
    </row>
    <row r="134" spans="1:5" ht="13.5" customHeight="1">
      <c r="A134" s="85"/>
      <c r="B134" s="85"/>
      <c r="C134" s="85"/>
      <c r="D134" s="85"/>
      <c r="E134" s="85"/>
    </row>
    <row r="135" spans="1:5" ht="13.5" customHeight="1">
      <c r="A135" s="85"/>
      <c r="B135" s="85"/>
      <c r="C135" s="85"/>
      <c r="D135" s="85"/>
      <c r="E135" s="85"/>
    </row>
    <row r="136" spans="1:5" ht="13.5" customHeight="1">
      <c r="A136" s="85"/>
      <c r="B136" s="85"/>
      <c r="C136" s="85"/>
      <c r="D136" s="85"/>
      <c r="E136" s="85"/>
    </row>
    <row r="137" spans="1:5" ht="13.5" customHeight="1">
      <c r="A137" s="85"/>
      <c r="B137" s="85"/>
      <c r="C137" s="85"/>
      <c r="D137" s="85"/>
      <c r="E137" s="85"/>
    </row>
    <row r="138" spans="1:5" ht="13.5" customHeight="1">
      <c r="A138" s="85"/>
      <c r="B138" s="85"/>
      <c r="C138" s="85"/>
      <c r="D138" s="85"/>
      <c r="E138" s="85"/>
    </row>
    <row r="139" spans="1:5" ht="13.5" customHeight="1">
      <c r="A139" s="85"/>
      <c r="B139" s="85"/>
      <c r="C139" s="85"/>
      <c r="D139" s="85"/>
      <c r="E139" s="85"/>
    </row>
    <row r="140" spans="1:5" ht="13.5" customHeight="1">
      <c r="A140" s="85"/>
      <c r="B140" s="303"/>
      <c r="C140" s="303"/>
      <c r="D140" s="85"/>
      <c r="E140" s="85"/>
    </row>
    <row r="141" spans="1:5" ht="13.5" customHeight="1">
      <c r="A141" s="85"/>
      <c r="B141" s="303"/>
      <c r="C141" s="303"/>
      <c r="D141" s="85"/>
      <c r="E141" s="85"/>
    </row>
    <row r="142" spans="1:5" ht="13.5" customHeight="1">
      <c r="A142" s="85"/>
      <c r="B142" s="303"/>
      <c r="C142" s="303"/>
      <c r="D142" s="85"/>
      <c r="E142" s="85"/>
    </row>
    <row r="143" spans="1:5" ht="13.5" customHeight="1">
      <c r="A143" s="85"/>
      <c r="B143" s="303"/>
      <c r="C143" s="303"/>
      <c r="D143" s="85"/>
      <c r="E143" s="85"/>
    </row>
    <row r="144" spans="1:5" ht="13.5" customHeight="1">
      <c r="A144" s="85"/>
      <c r="B144" s="303"/>
      <c r="C144" s="303"/>
      <c r="D144" s="85"/>
      <c r="E144" s="85"/>
    </row>
    <row r="145" spans="1:5" ht="13.5" customHeight="1">
      <c r="A145" s="85"/>
      <c r="B145" s="303"/>
      <c r="C145" s="303"/>
      <c r="D145" s="85"/>
      <c r="E145" s="85"/>
    </row>
    <row r="146" spans="1:5" ht="13.5" customHeight="1">
      <c r="A146" s="85"/>
      <c r="B146" s="303"/>
      <c r="C146" s="303"/>
      <c r="D146" s="85"/>
      <c r="E146" s="85"/>
    </row>
    <row r="147" spans="1:5" ht="13.5" customHeight="1">
      <c r="A147" s="85"/>
      <c r="B147" s="303"/>
      <c r="C147" s="303"/>
      <c r="D147" s="85"/>
      <c r="E147" s="85"/>
    </row>
    <row r="148" spans="1:5" ht="13.5" customHeight="1">
      <c r="A148" s="85"/>
      <c r="B148" s="303"/>
      <c r="C148" s="303"/>
      <c r="D148" s="85"/>
      <c r="E148" s="85"/>
    </row>
    <row r="149" spans="1:5" ht="11.1" customHeight="1"/>
    <row r="150" spans="1:5" ht="11.1" customHeight="1"/>
    <row r="151" spans="1:5" ht="11.1" customHeight="1"/>
    <row r="152" spans="1:5" ht="11.1" customHeight="1"/>
    <row r="153" spans="1:5" ht="11.1" customHeight="1"/>
    <row r="154" spans="1:5" ht="11.1" customHeight="1"/>
    <row r="155" spans="1:5" ht="11.1" customHeight="1"/>
    <row r="156" spans="1:5" ht="11.1" customHeight="1"/>
    <row r="157" spans="1:5" ht="11.1" customHeight="1"/>
    <row r="158" spans="1:5" ht="11.1" customHeight="1"/>
    <row r="159" spans="1:5" ht="11.1" customHeight="1"/>
    <row r="160" spans="1:5" ht="11.1" customHeight="1"/>
    <row r="161" ht="11.1" customHeight="1"/>
    <row r="162" ht="11.1" customHeight="1"/>
    <row r="163" ht="11.1" customHeight="1"/>
    <row r="164" ht="11.1" customHeight="1"/>
    <row r="165" ht="11.1" customHeight="1"/>
    <row r="166" ht="11.1" customHeight="1"/>
    <row r="167" ht="11.1" customHeight="1"/>
    <row r="168" ht="11.1" customHeight="1"/>
    <row r="169" ht="11.1" customHeight="1"/>
    <row r="170" ht="11.1" customHeight="1"/>
    <row r="171" ht="11.1" customHeight="1"/>
    <row r="172" ht="11.1" customHeight="1"/>
    <row r="173" ht="11.1" customHeight="1"/>
    <row r="174" ht="11.1" customHeight="1"/>
    <row r="175" ht="11.1" customHeight="1"/>
    <row r="176" ht="11.1" customHeight="1"/>
    <row r="177" ht="11.1" customHeight="1"/>
    <row r="178" ht="11.1" customHeight="1"/>
    <row r="179" ht="11.1" customHeight="1"/>
  </sheetData>
  <customSheetViews>
    <customSheetView guid="{4928BF23-7841-445B-B276-4DDA011E86BA}" scale="75" colorId="22" topLeftCell="A7">
      <selection activeCell="B44" sqref="B44"/>
      <rowBreaks count="1" manualBreakCount="1">
        <brk id="66" max="16383" man="1"/>
      </rowBreaks>
      <pageMargins left="0.5" right="0.5" top="0.5" bottom="0.5" header="0.5" footer="0.5"/>
      <printOptions horizontalCentered="1" verticalCentered="1"/>
      <pageSetup scale="63" fitToHeight="2" orientation="portrait" r:id="rId1"/>
      <headerFooter alignWithMargins="0"/>
    </customSheetView>
    <customSheetView guid="{10BEBEA5-666D-4E42-8C33-BE2CECB0CEEE}" scale="75" colorId="22">
      <rowBreaks count="1" manualBreakCount="1">
        <brk id="66" max="16383" man="1"/>
      </rowBreaks>
      <pageMargins left="0.5" right="0.5" top="0.5" bottom="0.5" header="0.5" footer="0.5"/>
      <printOptions horizontalCentered="1" verticalCentered="1"/>
      <pageSetup scale="63" fitToHeight="2" orientation="portrait" r:id="rId2"/>
      <headerFooter alignWithMargins="0"/>
    </customSheetView>
    <customSheetView guid="{7EABFE2B-86ED-418A-B3E7-C3498E6134E5}" scale="75" colorId="22">
      <rowBreaks count="1" manualBreakCount="1">
        <brk id="66" max="16383" man="1"/>
      </rowBreaks>
      <pageMargins left="0.5" right="0.5" top="0.5" bottom="0.5" header="0.5" footer="0.5"/>
      <printOptions horizontalCentered="1" verticalCentered="1"/>
      <pageSetup scale="63" fitToHeight="2" orientation="portrait" r:id="rId3"/>
      <headerFooter alignWithMargins="0"/>
    </customSheetView>
    <customSheetView guid="{8787D503-0E53-496F-A823-DBDA291CFB74}" scale="75" colorId="22">
      <rowBreaks count="1" manualBreakCount="1">
        <brk id="66" max="16383" man="1"/>
      </rowBreaks>
      <pageMargins left="0.5" right="0.5" top="0.5" bottom="0.5" header="0.5" footer="0.5"/>
      <printOptions horizontalCentered="1" verticalCentered="1"/>
      <pageSetup scale="63" fitToHeight="2" orientation="portrait" r:id="rId4"/>
      <headerFooter alignWithMargins="0"/>
    </customSheetView>
    <customSheetView guid="{56FC0D8B-DE78-4144-BF1E-B4BF4CC15D6C}" scale="75" colorId="22">
      <rowBreaks count="1" manualBreakCount="1">
        <brk id="66" max="16383" man="1"/>
      </rowBreaks>
      <pageMargins left="0.5" right="0.5" top="0.5" bottom="0.5" header="0.5" footer="0.5"/>
      <printOptions horizontalCentered="1" verticalCentered="1"/>
      <pageSetup scale="63" fitToHeight="2" orientation="portrait" r:id="rId5"/>
      <headerFooter alignWithMargins="0"/>
    </customSheetView>
    <customSheetView guid="{22D28A66-17F3-4A9A-B88B-6F61E2AD90F2}" scale="75" colorId="22">
      <rowBreaks count="1" manualBreakCount="1">
        <brk id="66" max="16383" man="1"/>
      </rowBreaks>
      <pageMargins left="0.5" right="0.5" top="0.5" bottom="0.5" header="0.5" footer="0.5"/>
      <printOptions horizontalCentered="1" verticalCentered="1"/>
      <pageSetup scale="63" fitToHeight="2" orientation="portrait" r:id="rId6"/>
      <headerFooter alignWithMargins="0"/>
    </customSheetView>
    <customSheetView guid="{38FEF62C-E434-43FF-91B6-A4BAF1D28941}" scale="75" colorId="22">
      <rowBreaks count="1" manualBreakCount="1">
        <brk id="66" max="16383" man="1"/>
      </rowBreaks>
      <pageMargins left="0.5" right="0.5" top="0.5" bottom="0.5" header="0.5" footer="0.5"/>
      <printOptions horizontalCentered="1" verticalCentered="1"/>
      <pageSetup scale="63" fitToHeight="2" orientation="portrait" r:id="rId7"/>
      <headerFooter alignWithMargins="0"/>
    </customSheetView>
    <customSheetView guid="{3B00EE9E-100B-4E0B-97A5-9938B41F46C6}" scale="75" colorId="22">
      <rowBreaks count="1" manualBreakCount="1">
        <brk id="66" max="16383" man="1"/>
      </rowBreaks>
      <pageMargins left="0.5" right="0.5" top="0.5" bottom="0.5" header="0.5" footer="0.5"/>
      <printOptions horizontalCentered="1" verticalCentered="1"/>
      <pageSetup scale="63" fitToHeight="2" orientation="portrait" r:id="rId8"/>
      <headerFooter alignWithMargins="0"/>
    </customSheetView>
    <customSheetView guid="{70140D13-E05C-4A32-B097-7656031EFC54}" scale="75" colorId="22">
      <rowBreaks count="1" manualBreakCount="1">
        <brk id="66" max="16383" man="1"/>
      </rowBreaks>
      <pageMargins left="0.5" right="0.5" top="0.5" bottom="0.5" header="0.5" footer="0.5"/>
      <printOptions horizontalCentered="1" verticalCentered="1"/>
      <pageSetup scale="63" fitToHeight="2" orientation="portrait" r:id="rId9"/>
      <headerFooter alignWithMargins="0"/>
    </customSheetView>
    <customSheetView guid="{3A57D69F-D25D-44C3-9DE0-88B774091642}" scale="75" colorId="22">
      <rowBreaks count="1" manualBreakCount="1">
        <brk id="66" max="16383" man="1"/>
      </rowBreaks>
      <pageMargins left="0.5" right="0.5" top="0.5" bottom="0.5" header="0.5" footer="0.5"/>
      <printOptions horizontalCentered="1" verticalCentered="1"/>
      <pageSetup scale="63" fitToHeight="2" orientation="portrait" r:id="rId10"/>
      <headerFooter alignWithMargins="0"/>
    </customSheetView>
    <customSheetView guid="{CA9A34E5-DE78-429D-AEC4-74C7250B775C}" scale="75" colorId="22">
      <rowBreaks count="1" manualBreakCount="1">
        <brk id="66" max="16383" man="1"/>
      </rowBreaks>
      <pageMargins left="0.5" right="0.5" top="0.5" bottom="0.5" header="0.5" footer="0.5"/>
      <printOptions horizontalCentered="1" verticalCentered="1"/>
      <pageSetup scale="63" fitToHeight="2" orientation="portrait" r:id="rId11"/>
      <headerFooter alignWithMargins="0"/>
    </customSheetView>
    <customSheetView guid="{B4A791FD-BFAC-4ED1-AC79-FF865E98E4E3}" scale="75" colorId="22">
      <rowBreaks count="1" manualBreakCount="1">
        <brk id="66" max="16383" man="1"/>
      </rowBreaks>
      <pageMargins left="0.5" right="0.5" top="0.5" bottom="0.5" header="0.5" footer="0.5"/>
      <printOptions horizontalCentered="1" verticalCentered="1"/>
      <pageSetup scale="63" fitToHeight="2" orientation="portrait" r:id="rId12"/>
      <headerFooter alignWithMargins="0"/>
    </customSheetView>
    <customSheetView guid="{1DFCFAAB-BEA9-4033-B573-C1428C6D4616}" scale="75" colorId="22">
      <rowBreaks count="1" manualBreakCount="1">
        <brk id="66" max="16383" man="1"/>
      </rowBreaks>
      <pageMargins left="0.5" right="0.5" top="0.5" bottom="0.5" header="0.5" footer="0.5"/>
      <printOptions horizontalCentered="1" verticalCentered="1"/>
      <pageSetup scale="63" fitToHeight="2" orientation="portrait" r:id="rId13"/>
      <headerFooter alignWithMargins="0"/>
    </customSheetView>
    <customSheetView guid="{24B34512-AD5F-4011-887B-567D11190E35}" scale="75" colorId="22">
      <rowBreaks count="1" manualBreakCount="1">
        <brk id="66" max="16383" man="1"/>
      </rowBreaks>
      <pageMargins left="0.5" right="0.5" top="0.5" bottom="0.5" header="0.5" footer="0.5"/>
      <printOptions horizontalCentered="1" verticalCentered="1"/>
      <pageSetup scale="63" fitToHeight="2" orientation="portrait" r:id="rId14"/>
      <headerFooter alignWithMargins="0"/>
    </customSheetView>
  </customSheetViews>
  <printOptions horizontalCentered="1" verticalCentered="1"/>
  <pageMargins left="0.5" right="0.5" top="0.5" bottom="0.5" header="0.5" footer="0.5"/>
  <pageSetup scale="63" fitToHeight="2" orientation="portrait" r:id="rId15"/>
  <headerFooter alignWithMargins="0"/>
  <rowBreaks count="1" manualBreakCount="1">
    <brk id="66" max="16383" man="1"/>
  </rowBreaks>
</worksheet>
</file>

<file path=xl/worksheets/sheet11.xml><?xml version="1.0" encoding="utf-8"?>
<worksheet xmlns="http://schemas.openxmlformats.org/spreadsheetml/2006/main" xmlns:r="http://schemas.openxmlformats.org/officeDocument/2006/relationships">
  <sheetPr transitionEvaluation="1"/>
  <dimension ref="A1:I59"/>
  <sheetViews>
    <sheetView defaultGridColor="0" topLeftCell="A4" colorId="22" zoomScale="70" zoomScaleNormal="70" workbookViewId="0">
      <selection activeCell="B33" sqref="B33"/>
    </sheetView>
  </sheetViews>
  <sheetFormatPr defaultColWidth="9.6640625" defaultRowHeight="15"/>
  <cols>
    <col min="1" max="1" width="4.6640625" customWidth="1"/>
    <col min="2" max="2" width="25.6640625" customWidth="1"/>
    <col min="3" max="4" width="10.6640625" customWidth="1"/>
    <col min="5" max="5" width="21.6640625" customWidth="1"/>
    <col min="6" max="6" width="22.21875" customWidth="1"/>
    <col min="7" max="7" width="20.44140625" customWidth="1"/>
    <col min="8" max="8" width="18.6640625" customWidth="1"/>
    <col min="9" max="9" width="19" customWidth="1"/>
  </cols>
  <sheetData>
    <row r="1" spans="1:9" ht="12.75" customHeight="1" thickBot="1">
      <c r="A1" s="43" t="str">
        <f>'Data Sheet'!$A$49</f>
        <v>Annual Report of Central Hudson Gas &amp; Electric Corp.</v>
      </c>
      <c r="B1" s="85"/>
      <c r="C1" s="85"/>
      <c r="D1" s="85"/>
      <c r="E1" s="85"/>
      <c r="F1" s="85"/>
      <c r="G1" s="85"/>
      <c r="H1" s="191" t="str">
        <f>'Data Sheet'!$A$45</f>
        <v>Year ended December 31, 2013</v>
      </c>
      <c r="I1" s="121"/>
    </row>
    <row r="2" spans="1:9" ht="12.75" customHeight="1">
      <c r="A2" s="86"/>
      <c r="B2" s="87"/>
      <c r="C2" s="87"/>
      <c r="D2" s="87"/>
      <c r="E2" s="87"/>
      <c r="F2" s="87"/>
      <c r="G2" s="87"/>
      <c r="H2" s="87"/>
      <c r="I2" s="88"/>
    </row>
    <row r="3" spans="1:9" ht="17.25" customHeight="1">
      <c r="A3" s="137" t="s">
        <v>1202</v>
      </c>
      <c r="B3" s="90"/>
      <c r="C3" s="90"/>
      <c r="D3" s="90"/>
      <c r="E3" s="90"/>
      <c r="F3" s="90"/>
      <c r="G3" s="90"/>
      <c r="H3" s="90"/>
      <c r="I3" s="91"/>
    </row>
    <row r="4" spans="1:9" ht="12.75" customHeight="1">
      <c r="A4" s="92"/>
      <c r="B4" s="85"/>
      <c r="C4" s="85"/>
      <c r="D4" s="85"/>
      <c r="E4" s="85"/>
      <c r="F4" s="85"/>
      <c r="G4" s="85"/>
      <c r="H4" s="85"/>
      <c r="I4" s="93"/>
    </row>
    <row r="5" spans="1:9" ht="12.75" customHeight="1">
      <c r="A5" s="50"/>
      <c r="B5" s="85" t="s">
        <v>1203</v>
      </c>
      <c r="C5" s="85"/>
      <c r="D5" s="85"/>
      <c r="E5" s="85"/>
      <c r="F5" s="85"/>
      <c r="G5" s="85"/>
      <c r="H5" s="85"/>
      <c r="I5" s="93"/>
    </row>
    <row r="6" spans="1:9" ht="12.75" customHeight="1">
      <c r="A6" s="50"/>
      <c r="B6" s="85"/>
      <c r="C6" s="85"/>
      <c r="D6" s="85"/>
      <c r="E6" s="85"/>
      <c r="F6" s="85"/>
      <c r="G6" s="85"/>
      <c r="H6" s="85"/>
      <c r="I6" s="93"/>
    </row>
    <row r="7" spans="1:9" ht="12.75" customHeight="1">
      <c r="A7" s="50"/>
      <c r="B7" s="85" t="s">
        <v>1204</v>
      </c>
      <c r="C7" s="85"/>
      <c r="D7" s="85"/>
      <c r="E7" s="85"/>
      <c r="F7" s="85"/>
      <c r="G7" s="85"/>
      <c r="H7" s="85"/>
      <c r="I7" s="93"/>
    </row>
    <row r="8" spans="1:9" ht="12.75" customHeight="1">
      <c r="A8" s="50"/>
      <c r="B8" s="85"/>
      <c r="C8" s="85"/>
      <c r="D8" s="85"/>
      <c r="E8" s="85"/>
      <c r="F8" s="85"/>
      <c r="G8" s="85"/>
      <c r="H8" s="85"/>
      <c r="I8" s="93"/>
    </row>
    <row r="9" spans="1:9" ht="12.75" customHeight="1">
      <c r="A9" s="50"/>
      <c r="B9" s="85" t="s">
        <v>1205</v>
      </c>
      <c r="C9" s="85"/>
      <c r="D9" s="85"/>
      <c r="E9" s="85"/>
      <c r="F9" s="85"/>
      <c r="G9" s="85"/>
      <c r="H9" s="85"/>
      <c r="I9" s="93"/>
    </row>
    <row r="10" spans="1:9" ht="12.75" customHeight="1">
      <c r="A10" s="50"/>
      <c r="B10" s="85" t="s">
        <v>1206</v>
      </c>
      <c r="C10" s="85"/>
      <c r="D10" s="85"/>
      <c r="E10" s="85"/>
      <c r="F10" s="85"/>
      <c r="G10" s="85"/>
      <c r="H10" s="85"/>
      <c r="I10" s="93"/>
    </row>
    <row r="11" spans="1:9" ht="12.75" customHeight="1">
      <c r="A11" s="50"/>
      <c r="B11" s="85"/>
      <c r="C11" s="85"/>
      <c r="D11" s="85"/>
      <c r="E11" s="85"/>
      <c r="F11" s="85"/>
      <c r="G11" s="85"/>
      <c r="H11" s="85"/>
      <c r="I11" s="93"/>
    </row>
    <row r="12" spans="1:9" ht="12.75" customHeight="1">
      <c r="A12" s="50"/>
      <c r="B12" s="85" t="s">
        <v>1606</v>
      </c>
      <c r="C12" s="85"/>
      <c r="D12" s="85"/>
      <c r="E12" s="85"/>
      <c r="F12" s="85"/>
      <c r="G12" s="85"/>
      <c r="H12" s="85"/>
      <c r="I12" s="93"/>
    </row>
    <row r="13" spans="1:9" ht="12.75" customHeight="1">
      <c r="A13" s="50"/>
      <c r="B13" s="85" t="s">
        <v>1607</v>
      </c>
      <c r="C13" s="85"/>
      <c r="D13" s="85"/>
      <c r="E13" s="85"/>
      <c r="F13" s="85"/>
      <c r="G13" s="85"/>
      <c r="H13" s="85"/>
      <c r="I13" s="93"/>
    </row>
    <row r="14" spans="1:9" ht="12.75" customHeight="1">
      <c r="A14" s="50"/>
      <c r="B14" s="85" t="s">
        <v>1608</v>
      </c>
      <c r="C14" s="85"/>
      <c r="D14" s="85"/>
      <c r="E14" s="85"/>
      <c r="F14" s="85"/>
      <c r="G14" s="85"/>
      <c r="H14" s="85"/>
      <c r="I14" s="93"/>
    </row>
    <row r="15" spans="1:9" ht="12.75" customHeight="1">
      <c r="A15" s="50"/>
      <c r="B15" s="85"/>
      <c r="C15" s="85"/>
      <c r="D15" s="85"/>
      <c r="E15" s="85"/>
      <c r="F15" s="85"/>
      <c r="G15" s="85"/>
      <c r="H15" s="85"/>
      <c r="I15" s="93"/>
    </row>
    <row r="16" spans="1:9" ht="12.75" customHeight="1">
      <c r="A16" s="50"/>
      <c r="B16" s="85" t="s">
        <v>2758</v>
      </c>
      <c r="C16" s="85"/>
      <c r="D16" s="85"/>
      <c r="E16" s="85"/>
      <c r="F16" s="85"/>
      <c r="G16" s="85"/>
      <c r="H16" s="85"/>
      <c r="I16" s="93"/>
    </row>
    <row r="17" spans="1:9" ht="12.75" customHeight="1">
      <c r="A17" s="50"/>
      <c r="B17" s="85"/>
      <c r="C17" s="85"/>
      <c r="D17" s="85"/>
      <c r="E17" s="85"/>
      <c r="F17" s="85"/>
      <c r="G17" s="85"/>
      <c r="H17" s="85"/>
      <c r="I17" s="93"/>
    </row>
    <row r="18" spans="1:9" ht="12.75" customHeight="1">
      <c r="A18" s="50"/>
      <c r="B18" s="85" t="s">
        <v>2759</v>
      </c>
      <c r="C18" s="85"/>
      <c r="D18" s="85"/>
      <c r="E18" s="85"/>
      <c r="F18" s="85"/>
      <c r="G18" s="85"/>
      <c r="H18" s="85"/>
      <c r="I18" s="93"/>
    </row>
    <row r="19" spans="1:9" ht="12.75" customHeight="1">
      <c r="A19" s="50"/>
      <c r="B19" s="85"/>
      <c r="C19" s="85"/>
      <c r="D19" s="85"/>
      <c r="E19" s="85"/>
      <c r="F19" s="85"/>
      <c r="G19" s="85"/>
      <c r="H19" s="85"/>
      <c r="I19" s="93"/>
    </row>
    <row r="20" spans="1:9" ht="12.75" customHeight="1">
      <c r="A20" s="50"/>
      <c r="B20" s="85" t="s">
        <v>2760</v>
      </c>
      <c r="C20" s="85"/>
      <c r="D20" s="85"/>
      <c r="E20" s="85"/>
      <c r="F20" s="85"/>
      <c r="G20" s="85"/>
      <c r="H20" s="85"/>
      <c r="I20" s="93"/>
    </row>
    <row r="21" spans="1:9" ht="12.75" customHeight="1">
      <c r="A21" s="50"/>
      <c r="B21" s="85"/>
      <c r="C21" s="85"/>
      <c r="D21" s="85"/>
      <c r="E21" s="85"/>
      <c r="F21" s="85"/>
      <c r="G21" s="85"/>
      <c r="H21" s="85"/>
      <c r="I21" s="93"/>
    </row>
    <row r="22" spans="1:9" ht="12.75" customHeight="1">
      <c r="A22" s="50"/>
      <c r="B22" s="85" t="s">
        <v>2761</v>
      </c>
      <c r="C22" s="85"/>
      <c r="D22" s="85"/>
      <c r="E22" s="85"/>
      <c r="F22" s="85"/>
      <c r="G22" s="85"/>
      <c r="H22" s="85"/>
      <c r="I22" s="93"/>
    </row>
    <row r="23" spans="1:9" ht="12.75" customHeight="1">
      <c r="A23" s="50"/>
      <c r="B23" s="85" t="s">
        <v>2762</v>
      </c>
      <c r="C23" s="85"/>
      <c r="D23" s="85"/>
      <c r="E23" s="85"/>
      <c r="F23" s="85"/>
      <c r="G23" s="85"/>
      <c r="H23" s="85"/>
      <c r="I23" s="93"/>
    </row>
    <row r="24" spans="1:9" ht="12.75" customHeight="1">
      <c r="A24" s="99"/>
      <c r="B24" s="101"/>
      <c r="C24" s="101"/>
      <c r="D24" s="101"/>
      <c r="E24" s="101"/>
      <c r="F24" s="101"/>
      <c r="G24" s="101"/>
      <c r="H24" s="101"/>
      <c r="I24" s="304"/>
    </row>
    <row r="25" spans="1:9" ht="12.75" customHeight="1">
      <c r="A25" s="92"/>
      <c r="B25" s="122"/>
      <c r="C25" s="305"/>
      <c r="D25" s="305"/>
      <c r="E25" s="305"/>
      <c r="F25" s="515" t="s">
        <v>2763</v>
      </c>
      <c r="G25" s="305"/>
      <c r="H25" s="305"/>
      <c r="I25" s="113" t="s">
        <v>1707</v>
      </c>
    </row>
    <row r="26" spans="1:9" ht="12.75" customHeight="1">
      <c r="A26" s="92"/>
      <c r="B26" s="112" t="s">
        <v>1708</v>
      </c>
      <c r="C26" s="515" t="s">
        <v>1709</v>
      </c>
      <c r="D26" s="515" t="s">
        <v>1710</v>
      </c>
      <c r="E26" s="515" t="s">
        <v>1711</v>
      </c>
      <c r="F26" s="515" t="s">
        <v>1712</v>
      </c>
      <c r="G26" s="515" t="s">
        <v>1713</v>
      </c>
      <c r="H26" s="515" t="s">
        <v>638</v>
      </c>
      <c r="I26" s="113" t="s">
        <v>1714</v>
      </c>
    </row>
    <row r="27" spans="1:9" ht="12.75" customHeight="1">
      <c r="A27" s="92"/>
      <c r="B27" s="122"/>
      <c r="C27" s="515" t="s">
        <v>1715</v>
      </c>
      <c r="D27" s="515" t="s">
        <v>1716</v>
      </c>
      <c r="E27" s="515" t="s">
        <v>1717</v>
      </c>
      <c r="F27" s="515" t="s">
        <v>1718</v>
      </c>
      <c r="G27" s="515" t="s">
        <v>1719</v>
      </c>
      <c r="H27" s="515" t="s">
        <v>1720</v>
      </c>
      <c r="I27" s="113" t="s">
        <v>1721</v>
      </c>
    </row>
    <row r="28" spans="1:9" ht="12.75" customHeight="1">
      <c r="A28" s="306" t="s">
        <v>2411</v>
      </c>
      <c r="B28" s="122"/>
      <c r="C28" s="305"/>
      <c r="D28" s="305"/>
      <c r="E28" s="515" t="s">
        <v>1722</v>
      </c>
      <c r="F28" s="515" t="s">
        <v>1723</v>
      </c>
      <c r="G28" s="515" t="s">
        <v>1722</v>
      </c>
      <c r="H28" s="515" t="s">
        <v>2185</v>
      </c>
      <c r="I28" s="113" t="s">
        <v>1724</v>
      </c>
    </row>
    <row r="29" spans="1:9" ht="12.75" customHeight="1">
      <c r="A29" s="306" t="s">
        <v>2417</v>
      </c>
      <c r="B29" s="112" t="s">
        <v>2512</v>
      </c>
      <c r="C29" s="515" t="s">
        <v>2513</v>
      </c>
      <c r="D29" s="515" t="s">
        <v>644</v>
      </c>
      <c r="E29" s="515" t="s">
        <v>693</v>
      </c>
      <c r="F29" s="515" t="s">
        <v>1725</v>
      </c>
      <c r="G29" s="515" t="s">
        <v>1726</v>
      </c>
      <c r="H29" s="515" t="s">
        <v>1727</v>
      </c>
      <c r="I29" s="113" t="s">
        <v>1728</v>
      </c>
    </row>
    <row r="30" spans="1:9" ht="12.75" customHeight="1">
      <c r="A30" s="307">
        <v>1</v>
      </c>
      <c r="B30" s="308"/>
      <c r="C30" s="309"/>
      <c r="D30" s="309"/>
      <c r="E30" s="177"/>
      <c r="F30" s="177"/>
      <c r="G30" s="177"/>
      <c r="H30" s="177"/>
      <c r="I30" s="179"/>
    </row>
    <row r="31" spans="1:9" ht="12.75" customHeight="1">
      <c r="A31" s="306">
        <v>2</v>
      </c>
      <c r="B31" s="310"/>
      <c r="C31" s="175"/>
      <c r="D31" s="175"/>
      <c r="E31" s="311"/>
      <c r="F31" s="311"/>
      <c r="G31" s="311"/>
      <c r="H31" s="311"/>
      <c r="I31" s="312"/>
    </row>
    <row r="32" spans="1:9" ht="12.75" customHeight="1">
      <c r="A32" s="306">
        <v>3</v>
      </c>
      <c r="B32" s="310"/>
      <c r="C32" s="175"/>
      <c r="D32" s="175"/>
      <c r="E32" s="311"/>
      <c r="F32" s="311"/>
      <c r="G32" s="311"/>
      <c r="H32" s="311"/>
      <c r="I32" s="312"/>
    </row>
    <row r="33" spans="1:9" ht="12.75" customHeight="1">
      <c r="A33" s="306">
        <v>4</v>
      </c>
      <c r="B33" s="310"/>
      <c r="C33" s="175"/>
      <c r="D33" s="175"/>
      <c r="E33" s="311"/>
      <c r="F33" s="311"/>
      <c r="G33" s="311"/>
      <c r="H33" s="311"/>
      <c r="I33" s="312"/>
    </row>
    <row r="34" spans="1:9" ht="12.75" customHeight="1">
      <c r="A34" s="306">
        <v>5</v>
      </c>
      <c r="B34" s="310"/>
      <c r="C34" s="175"/>
      <c r="D34" s="175"/>
      <c r="E34" s="311"/>
      <c r="F34" s="311"/>
      <c r="G34" s="311"/>
      <c r="H34" s="311"/>
      <c r="I34" s="312"/>
    </row>
    <row r="35" spans="1:9" ht="12.75" customHeight="1">
      <c r="A35" s="306">
        <v>6</v>
      </c>
      <c r="B35" s="310"/>
      <c r="C35" s="175"/>
      <c r="D35" s="175"/>
      <c r="E35" s="311"/>
      <c r="F35" s="311"/>
      <c r="G35" s="311"/>
      <c r="H35" s="311"/>
      <c r="I35" s="312"/>
    </row>
    <row r="36" spans="1:9" ht="12.75" customHeight="1">
      <c r="A36" s="306">
        <v>7</v>
      </c>
      <c r="B36" s="1665"/>
      <c r="C36" s="175"/>
      <c r="D36" s="175"/>
      <c r="E36" s="311"/>
      <c r="F36" s="311"/>
      <c r="G36" s="311"/>
      <c r="H36" s="311"/>
      <c r="I36" s="312"/>
    </row>
    <row r="37" spans="1:9" ht="12.75" customHeight="1">
      <c r="A37" s="306">
        <v>8</v>
      </c>
      <c r="B37" s="957" t="s">
        <v>1729</v>
      </c>
      <c r="C37" s="313"/>
      <c r="D37" s="313"/>
      <c r="E37" s="314">
        <f>SUM(E30:E36)</f>
        <v>0</v>
      </c>
      <c r="F37" s="313"/>
      <c r="G37" s="314">
        <f>SUM(G30:G36)</f>
        <v>0</v>
      </c>
      <c r="H37" s="314">
        <f>SUM(H30:H36)</f>
        <v>0</v>
      </c>
      <c r="I37" s="315">
        <f>SUM(I30:I36)</f>
        <v>0</v>
      </c>
    </row>
    <row r="38" spans="1:9" ht="12.75" customHeight="1">
      <c r="A38" s="306">
        <v>9</v>
      </c>
      <c r="B38" s="310"/>
      <c r="C38" s="175"/>
      <c r="D38" s="175"/>
      <c r="E38" s="311"/>
      <c r="F38" s="311"/>
      <c r="G38" s="311"/>
      <c r="H38" s="311"/>
      <c r="I38" s="312"/>
    </row>
    <row r="39" spans="1:9" ht="12.75" customHeight="1">
      <c r="A39" s="306">
        <v>10</v>
      </c>
      <c r="B39" s="310" t="s">
        <v>1266</v>
      </c>
      <c r="C39" s="175"/>
      <c r="D39" s="175"/>
      <c r="E39" s="311">
        <v>73922</v>
      </c>
      <c r="F39" s="311"/>
      <c r="G39" s="311"/>
      <c r="H39" s="311"/>
      <c r="I39" s="312">
        <v>73922.25</v>
      </c>
    </row>
    <row r="40" spans="1:9" ht="12.75" customHeight="1">
      <c r="A40" s="306">
        <v>11</v>
      </c>
      <c r="B40" s="310" t="s">
        <v>2951</v>
      </c>
      <c r="C40" s="175"/>
      <c r="D40" s="175"/>
      <c r="E40" s="311">
        <v>5713778.1699999999</v>
      </c>
      <c r="F40" s="311"/>
      <c r="G40" s="311"/>
      <c r="H40" s="311"/>
      <c r="I40" s="312">
        <v>12971925.17</v>
      </c>
    </row>
    <row r="41" spans="1:9" ht="12.75" customHeight="1">
      <c r="A41" s="306">
        <v>12</v>
      </c>
      <c r="B41" s="310"/>
      <c r="C41" s="175"/>
      <c r="D41" s="175"/>
      <c r="E41" s="311"/>
      <c r="F41" s="311"/>
      <c r="G41" s="311"/>
      <c r="H41" s="311"/>
      <c r="I41" s="312"/>
    </row>
    <row r="42" spans="1:9" ht="12.75" customHeight="1">
      <c r="A42" s="306">
        <v>13</v>
      </c>
      <c r="B42" s="310"/>
      <c r="C42" s="175"/>
      <c r="D42" s="175"/>
      <c r="E42" s="311"/>
      <c r="F42" s="311"/>
      <c r="G42" s="311"/>
      <c r="H42" s="311"/>
      <c r="I42" s="312"/>
    </row>
    <row r="43" spans="1:9" ht="12.75" customHeight="1">
      <c r="A43" s="306">
        <v>14</v>
      </c>
      <c r="B43" s="310"/>
      <c r="C43" s="175"/>
      <c r="D43" s="175"/>
      <c r="E43" s="311"/>
      <c r="F43" s="311"/>
      <c r="G43" s="311"/>
      <c r="H43" s="311"/>
      <c r="I43" s="312"/>
    </row>
    <row r="44" spans="1:9" ht="12.75" customHeight="1">
      <c r="A44" s="306">
        <v>15</v>
      </c>
      <c r="B44" s="1665"/>
      <c r="C44" s="175"/>
      <c r="D44" s="175"/>
      <c r="E44" s="311"/>
      <c r="F44" s="311"/>
      <c r="G44" s="311"/>
      <c r="H44" s="311"/>
      <c r="I44" s="312"/>
    </row>
    <row r="45" spans="1:9" ht="12.75" customHeight="1" thickBot="1">
      <c r="A45" s="316">
        <v>16</v>
      </c>
      <c r="B45" s="958" t="s">
        <v>1730</v>
      </c>
      <c r="C45" s="318"/>
      <c r="D45" s="318"/>
      <c r="E45" s="319">
        <f>SUM(E38:E44)</f>
        <v>5787700.1699999999</v>
      </c>
      <c r="F45" s="318"/>
      <c r="G45" s="319">
        <f>SUM(G38:G44)</f>
        <v>0</v>
      </c>
      <c r="H45" s="319">
        <f>SUM(H38:H44)</f>
        <v>0</v>
      </c>
      <c r="I45" s="320">
        <f>SUM(I38:I44)</f>
        <v>13045847.42</v>
      </c>
    </row>
    <row r="46" spans="1:9" ht="12.75" customHeight="1">
      <c r="A46" s="85"/>
      <c r="B46" s="85" t="s">
        <v>2795</v>
      </c>
      <c r="C46" s="85"/>
      <c r="D46" s="85"/>
      <c r="E46" s="85"/>
      <c r="F46" s="85"/>
      <c r="G46" s="85"/>
      <c r="H46" s="85"/>
      <c r="I46" s="115" t="s">
        <v>2844</v>
      </c>
    </row>
    <row r="47" spans="1:9" ht="12.75" customHeight="1">
      <c r="A47" s="183" t="s">
        <v>1456</v>
      </c>
      <c r="B47" s="183"/>
      <c r="C47" s="183"/>
      <c r="D47" s="183"/>
      <c r="E47" s="183"/>
      <c r="F47" s="183"/>
      <c r="G47" s="183"/>
      <c r="H47" s="183"/>
      <c r="I47" s="183"/>
    </row>
    <row r="48" spans="1:9" ht="11.1" customHeight="1"/>
    <row r="49" spans="2:2" ht="11.1" customHeight="1"/>
    <row r="50" spans="2:2" ht="11.1" customHeight="1"/>
    <row r="51" spans="2:2" ht="11.1" customHeight="1"/>
    <row r="52" spans="2:2" ht="11.1" customHeight="1"/>
    <row r="53" spans="2:2" ht="11.1" customHeight="1">
      <c r="B53" s="1"/>
    </row>
    <row r="54" spans="2:2" ht="11.1" customHeight="1">
      <c r="B54" s="1"/>
    </row>
    <row r="55" spans="2:2" ht="11.1" customHeight="1">
      <c r="B55" s="1"/>
    </row>
    <row r="56" spans="2:2" ht="11.1" customHeight="1">
      <c r="B56" s="1"/>
    </row>
    <row r="57" spans="2:2" ht="11.1" customHeight="1">
      <c r="B57" s="1"/>
    </row>
    <row r="58" spans="2:2" ht="11.1" customHeight="1">
      <c r="B58" s="1"/>
    </row>
    <row r="59" spans="2:2" ht="11.1" customHeight="1">
      <c r="B59" s="1"/>
    </row>
  </sheetData>
  <customSheetViews>
    <customSheetView guid="{4928BF23-7841-445B-B276-4DDA011E86BA}" scale="70" colorId="22" topLeftCell="A7">
      <selection activeCell="B44" sqref="B44"/>
      <pageMargins left="0.5" right="0.5" top="0.5" bottom="0.5" header="0.5" footer="0.5"/>
      <printOptions horizontalCentered="1" verticalCentered="1"/>
      <pageSetup scale="69" orientation="landscape" r:id="rId1"/>
      <headerFooter alignWithMargins="0"/>
    </customSheetView>
    <customSheetView guid="{10BEBEA5-666D-4E42-8C33-BE2CECB0CEEE}" scale="70" colorId="22">
      <selection activeCell="B40" sqref="B40"/>
      <pageMargins left="0.5" right="0.5" top="0.5" bottom="0.5" header="0.5" footer="0.5"/>
      <printOptions horizontalCentered="1" verticalCentered="1"/>
      <pageSetup scale="69" orientation="landscape" r:id="rId2"/>
      <headerFooter alignWithMargins="0"/>
    </customSheetView>
    <customSheetView guid="{7EABFE2B-86ED-418A-B3E7-C3498E6134E5}" scale="70" colorId="22">
      <selection activeCell="B40" sqref="B40"/>
      <pageMargins left="0.5" right="0.5" top="0.5" bottom="0.5" header="0.5" footer="0.5"/>
      <printOptions horizontalCentered="1" verticalCentered="1"/>
      <pageSetup scale="69" orientation="landscape" r:id="rId3"/>
      <headerFooter alignWithMargins="0"/>
    </customSheetView>
    <customSheetView guid="{8787D503-0E53-496F-A823-DBDA291CFB74}" scale="70" colorId="22">
      <selection activeCell="B40" sqref="B40"/>
      <pageMargins left="0.5" right="0.5" top="0.5" bottom="0.5" header="0.5" footer="0.5"/>
      <printOptions horizontalCentered="1" verticalCentered="1"/>
      <pageSetup scale="69" orientation="landscape" r:id="rId4"/>
      <headerFooter alignWithMargins="0"/>
    </customSheetView>
    <customSheetView guid="{56FC0D8B-DE78-4144-BF1E-B4BF4CC15D6C}" scale="70" colorId="22">
      <selection activeCell="B40" sqref="B40"/>
      <pageMargins left="0.5" right="0.5" top="0.5" bottom="0.5" header="0.5" footer="0.5"/>
      <printOptions horizontalCentered="1" verticalCentered="1"/>
      <pageSetup scale="69" orientation="landscape" r:id="rId5"/>
      <headerFooter alignWithMargins="0"/>
    </customSheetView>
    <customSheetView guid="{22D28A66-17F3-4A9A-B88B-6F61E2AD90F2}" scale="70" colorId="22">
      <selection activeCell="B40" sqref="B40"/>
      <pageMargins left="0.5" right="0.5" top="0.5" bottom="0.5" header="0.5" footer="0.5"/>
      <printOptions horizontalCentered="1" verticalCentered="1"/>
      <pageSetup scale="69" orientation="landscape" r:id="rId6"/>
      <headerFooter alignWithMargins="0"/>
    </customSheetView>
    <customSheetView guid="{38FEF62C-E434-43FF-91B6-A4BAF1D28941}" scale="70" colorId="22">
      <selection activeCell="B40" sqref="B40"/>
      <pageMargins left="0.5" right="0.5" top="0.5" bottom="0.5" header="0.5" footer="0.5"/>
      <printOptions horizontalCentered="1" verticalCentered="1"/>
      <pageSetup scale="69" orientation="landscape" r:id="rId7"/>
      <headerFooter alignWithMargins="0"/>
    </customSheetView>
    <customSheetView guid="{3B00EE9E-100B-4E0B-97A5-9938B41F46C6}" scale="70" colorId="22">
      <selection activeCell="B40" sqref="B40"/>
      <pageMargins left="0.5" right="0.5" top="0.5" bottom="0.5" header="0.5" footer="0.5"/>
      <printOptions horizontalCentered="1" verticalCentered="1"/>
      <pageSetup scale="69" orientation="landscape" r:id="rId8"/>
      <headerFooter alignWithMargins="0"/>
    </customSheetView>
    <customSheetView guid="{70140D13-E05C-4A32-B097-7656031EFC54}" scale="70" colorId="22">
      <pageMargins left="0.5" right="0.5" top="0.5" bottom="0.5" header="0.5" footer="0.5"/>
      <printOptions horizontalCentered="1" verticalCentered="1"/>
      <pageSetup scale="69" orientation="landscape" r:id="rId9"/>
      <headerFooter alignWithMargins="0"/>
    </customSheetView>
    <customSheetView guid="{3A57D69F-D25D-44C3-9DE0-88B774091642}" scale="70" colorId="22">
      <pageMargins left="0.5" right="0.5" top="0.5" bottom="0.5" header="0.5" footer="0.5"/>
      <printOptions horizontalCentered="1" verticalCentered="1"/>
      <pageSetup scale="69" orientation="landscape" r:id="rId10"/>
      <headerFooter alignWithMargins="0"/>
    </customSheetView>
    <customSheetView guid="{CA9A34E5-DE78-429D-AEC4-74C7250B775C}" scale="70" colorId="22" showPageBreaks="1">
      <selection activeCell="B40" sqref="B40"/>
      <pageMargins left="0.5" right="0.5" top="0.5" bottom="0.5" header="0.5" footer="0.5"/>
      <printOptions horizontalCentered="1" verticalCentered="1"/>
      <pageSetup scale="69" orientation="landscape" r:id="rId11"/>
      <headerFooter alignWithMargins="0"/>
    </customSheetView>
    <customSheetView guid="{B4A791FD-BFAC-4ED1-AC79-FF865E98E4E3}" scale="70" colorId="22">
      <selection activeCell="B40" sqref="B40"/>
      <pageMargins left="0.5" right="0.5" top="0.5" bottom="0.5" header="0.5" footer="0.5"/>
      <printOptions horizontalCentered="1" verticalCentered="1"/>
      <pageSetup scale="69" orientation="landscape" r:id="rId12"/>
      <headerFooter alignWithMargins="0"/>
    </customSheetView>
    <customSheetView guid="{1DFCFAAB-BEA9-4033-B573-C1428C6D4616}" scale="70" colorId="22">
      <selection activeCell="B40" sqref="B40"/>
      <pageMargins left="0.5" right="0.5" top="0.5" bottom="0.5" header="0.5" footer="0.5"/>
      <printOptions horizontalCentered="1" verticalCentered="1"/>
      <pageSetup scale="69" orientation="landscape" r:id="rId13"/>
      <headerFooter alignWithMargins="0"/>
    </customSheetView>
    <customSheetView guid="{24B34512-AD5F-4011-887B-567D11190E35}" scale="70" colorId="22">
      <selection activeCell="B40" sqref="B40"/>
      <pageMargins left="0.5" right="0.5" top="0.5" bottom="0.5" header="0.5" footer="0.5"/>
      <printOptions horizontalCentered="1" verticalCentered="1"/>
      <pageSetup scale="69" orientation="landscape" r:id="rId14"/>
      <headerFooter alignWithMargins="0"/>
    </customSheetView>
  </customSheetViews>
  <printOptions horizontalCentered="1" verticalCentered="1"/>
  <pageMargins left="0.5" right="0.5" top="0.5" bottom="0.5" header="0.5" footer="0.5"/>
  <pageSetup scale="69" orientation="landscape" r:id="rId15"/>
  <headerFooter alignWithMargins="0"/>
</worksheet>
</file>

<file path=xl/worksheets/sheet12.xml><?xml version="1.0" encoding="utf-8"?>
<worksheet xmlns="http://schemas.openxmlformats.org/spreadsheetml/2006/main" xmlns:r="http://schemas.openxmlformats.org/officeDocument/2006/relationships">
  <sheetPr transitionEvaluation="1">
    <pageSetUpPr fitToPage="1"/>
  </sheetPr>
  <dimension ref="A1:D140"/>
  <sheetViews>
    <sheetView defaultGridColor="0" topLeftCell="A7" colorId="22" zoomScale="70" zoomScaleNormal="70" workbookViewId="0">
      <selection activeCell="G42" sqref="G42"/>
    </sheetView>
  </sheetViews>
  <sheetFormatPr defaultColWidth="9.6640625" defaultRowHeight="15"/>
  <cols>
    <col min="1" max="1" width="5.6640625" customWidth="1"/>
    <col min="2" max="2" width="1.6640625" customWidth="1"/>
    <col min="3" max="3" width="78" customWidth="1"/>
    <col min="4" max="4" width="28.44140625" customWidth="1"/>
  </cols>
  <sheetData>
    <row r="1" spans="1:4" ht="15.75" thickBot="1">
      <c r="A1" s="1077" t="str">
        <f>'Data Sheet'!$A$51</f>
        <v>Annual Report of Central Hudson Gas &amp; Electric Corp.                                                                                                    Year ended December 31, 2013</v>
      </c>
      <c r="B1" s="101"/>
      <c r="C1" s="101"/>
      <c r="D1" s="43"/>
    </row>
    <row r="2" spans="1:4" ht="15.75">
      <c r="A2" s="321"/>
      <c r="B2" s="322"/>
      <c r="C2" s="323"/>
      <c r="D2" s="324"/>
    </row>
    <row r="3" spans="1:4" ht="15.75">
      <c r="A3" s="89" t="s">
        <v>2274</v>
      </c>
      <c r="B3" s="121"/>
      <c r="C3" s="90"/>
      <c r="D3" s="325"/>
    </row>
    <row r="4" spans="1:4" ht="15.75">
      <c r="A4" s="89" t="s">
        <v>2275</v>
      </c>
      <c r="B4" s="121"/>
      <c r="C4" s="90"/>
      <c r="D4" s="325"/>
    </row>
    <row r="5" spans="1:4">
      <c r="A5" s="92"/>
      <c r="B5" s="85"/>
      <c r="C5" s="85"/>
      <c r="D5" s="93"/>
    </row>
    <row r="6" spans="1:4">
      <c r="A6" s="92"/>
      <c r="B6" s="85" t="s">
        <v>2276</v>
      </c>
      <c r="C6" s="85"/>
      <c r="D6" s="93"/>
    </row>
    <row r="7" spans="1:4">
      <c r="A7" s="92"/>
      <c r="B7" s="85" t="s">
        <v>2277</v>
      </c>
      <c r="C7" s="85"/>
      <c r="D7" s="93"/>
    </row>
    <row r="8" spans="1:4">
      <c r="A8" s="92"/>
      <c r="B8" s="85"/>
      <c r="C8" s="85"/>
      <c r="D8" s="93"/>
    </row>
    <row r="9" spans="1:4">
      <c r="A9" s="92"/>
      <c r="B9" s="85" t="s">
        <v>2278</v>
      </c>
      <c r="C9" s="85"/>
      <c r="D9" s="93"/>
    </row>
    <row r="10" spans="1:4">
      <c r="A10" s="92"/>
      <c r="B10" s="85"/>
      <c r="C10" s="85"/>
      <c r="D10" s="93"/>
    </row>
    <row r="11" spans="1:4">
      <c r="A11" s="92"/>
      <c r="B11" s="85" t="s">
        <v>41</v>
      </c>
      <c r="C11" s="85"/>
      <c r="D11" s="93"/>
    </row>
    <row r="12" spans="1:4">
      <c r="A12" s="92"/>
      <c r="B12" s="85"/>
      <c r="C12" s="85"/>
      <c r="D12" s="93"/>
    </row>
    <row r="13" spans="1:4">
      <c r="A13" s="92"/>
      <c r="B13" s="85" t="s">
        <v>1731</v>
      </c>
      <c r="C13" s="85"/>
      <c r="D13" s="93"/>
    </row>
    <row r="14" spans="1:4">
      <c r="A14" s="92"/>
      <c r="B14" s="85" t="s">
        <v>1732</v>
      </c>
      <c r="C14" s="85"/>
      <c r="D14" s="93"/>
    </row>
    <row r="15" spans="1:4">
      <c r="A15" s="99"/>
      <c r="B15" s="101"/>
      <c r="C15" s="101"/>
      <c r="D15" s="304"/>
    </row>
    <row r="16" spans="1:4">
      <c r="A16" s="118"/>
      <c r="B16" s="122"/>
      <c r="C16" s="85"/>
      <c r="D16" s="113" t="s">
        <v>1733</v>
      </c>
    </row>
    <row r="17" spans="1:4">
      <c r="A17" s="118" t="s">
        <v>2411</v>
      </c>
      <c r="B17" s="122"/>
      <c r="C17" s="115" t="s">
        <v>1734</v>
      </c>
      <c r="D17" s="113" t="s">
        <v>1723</v>
      </c>
    </row>
    <row r="18" spans="1:4">
      <c r="A18" s="326" t="s">
        <v>2417</v>
      </c>
      <c r="B18" s="102"/>
      <c r="C18" s="518" t="s">
        <v>2512</v>
      </c>
      <c r="D18" s="748" t="s">
        <v>2513</v>
      </c>
    </row>
    <row r="19" spans="1:4">
      <c r="A19" s="118">
        <v>1</v>
      </c>
      <c r="B19" s="122"/>
      <c r="C19" s="85"/>
      <c r="D19" s="327"/>
    </row>
    <row r="20" spans="1:4">
      <c r="A20" s="118">
        <v>2</v>
      </c>
      <c r="B20" s="122"/>
      <c r="C20" s="85"/>
      <c r="D20" s="328"/>
    </row>
    <row r="21" spans="1:4">
      <c r="A21" s="118">
        <v>3</v>
      </c>
      <c r="B21" s="122"/>
      <c r="C21" s="85"/>
      <c r="D21" s="328"/>
    </row>
    <row r="22" spans="1:4">
      <c r="A22" s="118">
        <v>4</v>
      </c>
      <c r="B22" s="122"/>
      <c r="C22" s="85"/>
      <c r="D22" s="328"/>
    </row>
    <row r="23" spans="1:4">
      <c r="A23" s="118">
        <v>5</v>
      </c>
      <c r="B23" s="102"/>
      <c r="C23" s="101"/>
      <c r="D23" s="329"/>
    </row>
    <row r="24" spans="1:4">
      <c r="A24" s="118">
        <v>6</v>
      </c>
      <c r="B24" s="102"/>
      <c r="C24" s="101" t="s">
        <v>1735</v>
      </c>
      <c r="D24" s="327">
        <f>SUM(D19:D23)</f>
        <v>0</v>
      </c>
    </row>
    <row r="25" spans="1:4">
      <c r="A25" s="118">
        <v>7</v>
      </c>
      <c r="B25" s="122"/>
      <c r="C25" s="85"/>
      <c r="D25" s="330"/>
    </row>
    <row r="26" spans="1:4">
      <c r="A26" s="118">
        <v>8</v>
      </c>
      <c r="B26" s="122"/>
      <c r="C26" s="85"/>
      <c r="D26" s="328"/>
    </row>
    <row r="27" spans="1:4">
      <c r="A27" s="118">
        <v>9</v>
      </c>
      <c r="B27" s="122"/>
      <c r="C27" s="85"/>
      <c r="D27" s="328"/>
    </row>
    <row r="28" spans="1:4">
      <c r="A28" s="118">
        <v>10</v>
      </c>
      <c r="B28" s="122"/>
      <c r="C28" s="85"/>
      <c r="D28" s="328"/>
    </row>
    <row r="29" spans="1:4">
      <c r="A29" s="118">
        <v>11</v>
      </c>
      <c r="B29" s="122"/>
      <c r="C29" s="85"/>
      <c r="D29" s="328"/>
    </row>
    <row r="30" spans="1:4">
      <c r="A30" s="118">
        <v>12</v>
      </c>
      <c r="B30" s="102"/>
      <c r="C30" s="101"/>
      <c r="D30" s="329"/>
    </row>
    <row r="31" spans="1:4">
      <c r="A31" s="118">
        <v>13</v>
      </c>
      <c r="B31" s="102"/>
      <c r="C31" s="101" t="s">
        <v>1736</v>
      </c>
      <c r="D31" s="327">
        <f>SUM(D25:D30)</f>
        <v>0</v>
      </c>
    </row>
    <row r="32" spans="1:4">
      <c r="A32" s="118">
        <v>14</v>
      </c>
      <c r="B32" s="122"/>
      <c r="C32" s="85"/>
      <c r="D32" s="330"/>
    </row>
    <row r="33" spans="1:4">
      <c r="A33" s="118">
        <v>15</v>
      </c>
      <c r="B33" s="122"/>
      <c r="C33" s="85" t="s">
        <v>3019</v>
      </c>
      <c r="D33" s="328">
        <v>38415957</v>
      </c>
    </row>
    <row r="34" spans="1:4">
      <c r="A34" s="118">
        <v>16</v>
      </c>
      <c r="B34" s="122"/>
      <c r="C34" s="85" t="s">
        <v>3020</v>
      </c>
      <c r="D34" s="328">
        <v>13095467.48</v>
      </c>
    </row>
    <row r="35" spans="1:4">
      <c r="A35" s="118">
        <v>17</v>
      </c>
      <c r="B35" s="122"/>
      <c r="C35" s="85"/>
      <c r="D35" s="328"/>
    </row>
    <row r="36" spans="1:4">
      <c r="A36" s="118">
        <v>18</v>
      </c>
      <c r="B36" s="1658"/>
      <c r="C36" s="85"/>
      <c r="D36" s="328"/>
    </row>
    <row r="37" spans="1:4">
      <c r="A37" s="118">
        <v>19</v>
      </c>
      <c r="B37" s="102"/>
      <c r="C37" s="101"/>
      <c r="D37" s="329"/>
    </row>
    <row r="38" spans="1:4">
      <c r="A38" s="326">
        <v>20</v>
      </c>
      <c r="B38" s="102"/>
      <c r="C38" s="101" t="s">
        <v>1737</v>
      </c>
      <c r="D38" s="327">
        <f>SUM(D32:D37)</f>
        <v>51511424.480000004</v>
      </c>
    </row>
    <row r="39" spans="1:4">
      <c r="A39" s="118"/>
      <c r="B39" s="122"/>
      <c r="C39" s="85"/>
      <c r="D39" s="98"/>
    </row>
    <row r="40" spans="1:4" ht="15.75">
      <c r="A40" s="118"/>
      <c r="B40" s="122"/>
      <c r="C40" s="891" t="s">
        <v>1738</v>
      </c>
      <c r="D40" s="116"/>
    </row>
    <row r="41" spans="1:4">
      <c r="A41" s="118"/>
      <c r="B41" s="122"/>
      <c r="C41" s="85"/>
      <c r="D41" s="116"/>
    </row>
    <row r="42" spans="1:4">
      <c r="A42" s="118"/>
      <c r="B42" s="122"/>
      <c r="C42" s="85" t="s">
        <v>1739</v>
      </c>
      <c r="D42" s="116"/>
    </row>
    <row r="43" spans="1:4">
      <c r="A43" s="118"/>
      <c r="B43" s="122"/>
      <c r="C43" s="85" t="s">
        <v>1740</v>
      </c>
      <c r="D43" s="116"/>
    </row>
    <row r="44" spans="1:4">
      <c r="A44" s="118"/>
      <c r="B44" s="1658"/>
      <c r="C44" s="85" t="s">
        <v>1741</v>
      </c>
      <c r="D44" s="116"/>
    </row>
    <row r="45" spans="1:4">
      <c r="A45" s="118"/>
      <c r="B45" s="122"/>
      <c r="C45" s="85" t="s">
        <v>1742</v>
      </c>
      <c r="D45" s="116"/>
    </row>
    <row r="46" spans="1:4">
      <c r="A46" s="326"/>
      <c r="B46" s="102"/>
      <c r="C46" s="101"/>
      <c r="D46" s="103"/>
    </row>
    <row r="47" spans="1:4">
      <c r="A47" s="118"/>
      <c r="B47" s="122"/>
      <c r="C47" s="85"/>
      <c r="D47" s="113" t="s">
        <v>1733</v>
      </c>
    </row>
    <row r="48" spans="1:4">
      <c r="A48" s="118" t="s">
        <v>639</v>
      </c>
      <c r="B48" s="122"/>
      <c r="C48" s="115" t="s">
        <v>1743</v>
      </c>
      <c r="D48" s="113" t="s">
        <v>1723</v>
      </c>
    </row>
    <row r="49" spans="1:4">
      <c r="A49" s="326" t="s">
        <v>643</v>
      </c>
      <c r="B49" s="102"/>
      <c r="C49" s="518" t="s">
        <v>2512</v>
      </c>
      <c r="D49" s="748" t="s">
        <v>2513</v>
      </c>
    </row>
    <row r="50" spans="1:4">
      <c r="A50" s="331">
        <v>21</v>
      </c>
      <c r="B50" s="122"/>
      <c r="C50" s="85" t="s">
        <v>1744</v>
      </c>
      <c r="D50" s="213"/>
    </row>
    <row r="51" spans="1:4">
      <c r="A51" s="331">
        <v>22</v>
      </c>
      <c r="B51" s="122"/>
      <c r="C51" s="85" t="s">
        <v>1745</v>
      </c>
      <c r="D51" s="103"/>
    </row>
    <row r="52" spans="1:4">
      <c r="A52" s="331">
        <v>23</v>
      </c>
      <c r="B52" s="122"/>
      <c r="C52" s="85" t="s">
        <v>1746</v>
      </c>
      <c r="D52" s="328"/>
    </row>
    <row r="53" spans="1:4">
      <c r="A53" s="331">
        <v>24</v>
      </c>
      <c r="B53" s="122"/>
      <c r="C53" s="85" t="s">
        <v>1747</v>
      </c>
      <c r="D53" s="328"/>
    </row>
    <row r="54" spans="1:4">
      <c r="A54" s="331">
        <v>25</v>
      </c>
      <c r="B54" s="122"/>
      <c r="D54" s="328"/>
    </row>
    <row r="55" spans="1:4">
      <c r="A55" s="331">
        <v>26</v>
      </c>
      <c r="B55" s="122"/>
      <c r="C55" t="s">
        <v>3021</v>
      </c>
      <c r="D55" s="328">
        <v>207350</v>
      </c>
    </row>
    <row r="56" spans="1:4">
      <c r="A56" s="331">
        <v>27</v>
      </c>
      <c r="B56" s="122"/>
      <c r="C56" s="85" t="s">
        <v>646</v>
      </c>
      <c r="D56" s="328"/>
    </row>
    <row r="57" spans="1:4">
      <c r="A57" s="331">
        <v>28</v>
      </c>
      <c r="B57" s="122"/>
      <c r="C57" s="85"/>
      <c r="D57" s="328"/>
    </row>
    <row r="58" spans="1:4">
      <c r="A58" s="331">
        <v>29</v>
      </c>
      <c r="B58" s="122"/>
      <c r="C58" s="85"/>
      <c r="D58" s="328"/>
    </row>
    <row r="59" spans="1:4">
      <c r="A59" s="331">
        <v>30</v>
      </c>
      <c r="B59" s="122"/>
      <c r="C59" s="85"/>
      <c r="D59" s="328"/>
    </row>
    <row r="60" spans="1:4">
      <c r="A60" s="331">
        <v>31</v>
      </c>
      <c r="B60" s="122"/>
      <c r="C60" s="85"/>
      <c r="D60" s="328"/>
    </row>
    <row r="61" spans="1:4">
      <c r="A61" s="331">
        <v>32</v>
      </c>
      <c r="B61" s="122"/>
      <c r="C61" s="85"/>
      <c r="D61" s="328"/>
    </row>
    <row r="62" spans="1:4">
      <c r="A62" s="331">
        <v>33</v>
      </c>
      <c r="B62" s="122"/>
      <c r="C62" s="85"/>
      <c r="D62" s="328"/>
    </row>
    <row r="63" spans="1:4">
      <c r="A63" s="331">
        <v>34</v>
      </c>
      <c r="B63" s="122"/>
      <c r="C63" s="85"/>
      <c r="D63" s="328"/>
    </row>
    <row r="64" spans="1:4">
      <c r="A64" s="331">
        <v>35</v>
      </c>
      <c r="B64" s="122"/>
      <c r="C64" s="85"/>
      <c r="D64" s="328"/>
    </row>
    <row r="65" spans="1:4">
      <c r="A65" s="331">
        <v>36</v>
      </c>
      <c r="B65" s="102"/>
      <c r="C65" s="101"/>
      <c r="D65" s="328"/>
    </row>
    <row r="66" spans="1:4" ht="15.75" thickBot="1">
      <c r="A66" s="332">
        <v>37</v>
      </c>
      <c r="B66" s="126"/>
      <c r="C66" s="125" t="s">
        <v>1748</v>
      </c>
      <c r="D66" s="320">
        <f>SUM(D54:D65)</f>
        <v>207350</v>
      </c>
    </row>
    <row r="67" spans="1:4">
      <c r="A67" s="287" t="s">
        <v>2844</v>
      </c>
      <c r="B67" s="287"/>
      <c r="C67" s="287"/>
      <c r="D67" s="85"/>
    </row>
    <row r="68" spans="1:4">
      <c r="A68" s="333" t="s">
        <v>2189</v>
      </c>
      <c r="B68" s="333"/>
      <c r="C68" s="121"/>
      <c r="D68" s="121"/>
    </row>
    <row r="69" spans="1:4">
      <c r="A69" s="333"/>
      <c r="B69" s="333"/>
      <c r="C69" s="121"/>
      <c r="D69" s="121"/>
    </row>
    <row r="71" spans="1:4" ht="15.75">
      <c r="A71" s="90" t="s">
        <v>1749</v>
      </c>
      <c r="B71" s="90"/>
      <c r="C71" s="90"/>
      <c r="D71" s="90"/>
    </row>
    <row r="73" spans="1:4" ht="15.75" thickBot="1">
      <c r="A73" s="1077" t="str">
        <f>'Data Sheet'!$A$51</f>
        <v>Annual Report of Central Hudson Gas &amp; Electric Corp.                                                                                                    Year ended December 31, 2013</v>
      </c>
      <c r="B73" s="101"/>
      <c r="C73" s="101"/>
      <c r="D73" s="43"/>
    </row>
    <row r="74" spans="1:4" ht="15.75">
      <c r="A74" s="321"/>
      <c r="B74" s="322"/>
      <c r="C74" s="323"/>
      <c r="D74" s="324"/>
    </row>
    <row r="75" spans="1:4" ht="15.75">
      <c r="A75" s="89" t="s">
        <v>2274</v>
      </c>
      <c r="B75" s="121"/>
      <c r="C75" s="90"/>
      <c r="D75" s="325"/>
    </row>
    <row r="76" spans="1:4" ht="15.75">
      <c r="A76" s="89" t="s">
        <v>2275</v>
      </c>
      <c r="B76" s="121"/>
      <c r="C76" s="90"/>
      <c r="D76" s="325"/>
    </row>
    <row r="77" spans="1:4">
      <c r="A77" s="99"/>
      <c r="B77" s="101"/>
      <c r="C77" s="101"/>
      <c r="D77" s="304"/>
    </row>
    <row r="78" spans="1:4">
      <c r="A78" s="118"/>
      <c r="B78" s="122"/>
      <c r="C78" s="85"/>
      <c r="D78" s="113" t="s">
        <v>1733</v>
      </c>
    </row>
    <row r="79" spans="1:4">
      <c r="A79" s="118" t="s">
        <v>2411</v>
      </c>
      <c r="B79" s="122"/>
      <c r="C79" s="115" t="s">
        <v>1734</v>
      </c>
      <c r="D79" s="113" t="s">
        <v>1723</v>
      </c>
    </row>
    <row r="80" spans="1:4">
      <c r="A80" s="326" t="s">
        <v>2417</v>
      </c>
      <c r="B80" s="102"/>
      <c r="C80" s="518" t="s">
        <v>2512</v>
      </c>
      <c r="D80" s="748" t="s">
        <v>2513</v>
      </c>
    </row>
    <row r="81" spans="1:4">
      <c r="A81" s="170">
        <v>1</v>
      </c>
      <c r="B81" s="85"/>
      <c r="C81" s="85"/>
      <c r="D81" s="116"/>
    </row>
    <row r="82" spans="1:4">
      <c r="A82" s="170">
        <v>2</v>
      </c>
      <c r="B82" s="85"/>
      <c r="C82" s="85"/>
      <c r="D82" s="116"/>
    </row>
    <row r="83" spans="1:4">
      <c r="A83" s="170">
        <v>3</v>
      </c>
      <c r="B83" s="85"/>
      <c r="C83" s="85"/>
      <c r="D83" s="116"/>
    </row>
    <row r="84" spans="1:4">
      <c r="A84" s="170">
        <v>4</v>
      </c>
      <c r="B84" s="85"/>
      <c r="C84" s="85"/>
      <c r="D84" s="116"/>
    </row>
    <row r="85" spans="1:4">
      <c r="A85" s="170">
        <v>5</v>
      </c>
      <c r="B85" s="85"/>
      <c r="C85" s="85"/>
      <c r="D85" s="116"/>
    </row>
    <row r="86" spans="1:4">
      <c r="A86" s="170">
        <v>6</v>
      </c>
      <c r="B86" s="85"/>
      <c r="C86" s="85"/>
      <c r="D86" s="116"/>
    </row>
    <row r="87" spans="1:4">
      <c r="A87" s="170">
        <v>7</v>
      </c>
      <c r="B87" s="85"/>
      <c r="C87" s="85"/>
      <c r="D87" s="116"/>
    </row>
    <row r="88" spans="1:4">
      <c r="A88" s="170">
        <v>8</v>
      </c>
      <c r="B88" s="85"/>
      <c r="C88" s="85"/>
      <c r="D88" s="116"/>
    </row>
    <row r="89" spans="1:4">
      <c r="A89" s="170">
        <v>9</v>
      </c>
      <c r="B89" s="85"/>
      <c r="C89" s="85"/>
      <c r="D89" s="116"/>
    </row>
    <row r="90" spans="1:4">
      <c r="A90" s="170">
        <v>10</v>
      </c>
      <c r="B90" s="85"/>
      <c r="C90" s="85"/>
      <c r="D90" s="116"/>
    </row>
    <row r="91" spans="1:4">
      <c r="A91" s="170">
        <v>11</v>
      </c>
      <c r="B91" s="85"/>
      <c r="C91" s="85"/>
      <c r="D91" s="327"/>
    </row>
    <row r="92" spans="1:4">
      <c r="A92" s="170">
        <v>12</v>
      </c>
      <c r="B92" s="85"/>
      <c r="C92" s="85"/>
      <c r="D92" s="328"/>
    </row>
    <row r="93" spans="1:4">
      <c r="A93" s="170">
        <v>13</v>
      </c>
      <c r="B93" s="85"/>
      <c r="C93" s="85"/>
      <c r="D93" s="328"/>
    </row>
    <row r="94" spans="1:4">
      <c r="A94" s="170">
        <v>14</v>
      </c>
      <c r="B94" s="85"/>
      <c r="C94" s="85"/>
      <c r="D94" s="328"/>
    </row>
    <row r="95" spans="1:4">
      <c r="A95" s="170">
        <v>15</v>
      </c>
      <c r="B95" s="85"/>
      <c r="C95" s="85"/>
      <c r="D95" s="328"/>
    </row>
    <row r="96" spans="1:4">
      <c r="A96" s="170">
        <v>16</v>
      </c>
      <c r="B96" s="85"/>
      <c r="C96" s="85"/>
      <c r="D96" s="327"/>
    </row>
    <row r="97" spans="1:4">
      <c r="A97" s="170">
        <v>17</v>
      </c>
      <c r="B97" s="85"/>
      <c r="C97" s="85"/>
      <c r="D97" s="327"/>
    </row>
    <row r="98" spans="1:4">
      <c r="A98" s="170">
        <v>18</v>
      </c>
      <c r="B98" s="85"/>
      <c r="C98" s="85"/>
      <c r="D98" s="328"/>
    </row>
    <row r="99" spans="1:4">
      <c r="A99" s="170">
        <v>19</v>
      </c>
      <c r="B99" s="85"/>
      <c r="C99" s="85"/>
      <c r="D99" s="328"/>
    </row>
    <row r="100" spans="1:4">
      <c r="A100" s="170">
        <v>20</v>
      </c>
      <c r="B100" s="85"/>
      <c r="C100" s="85"/>
      <c r="D100" s="328"/>
    </row>
    <row r="101" spans="1:4">
      <c r="A101" s="170">
        <v>21</v>
      </c>
      <c r="B101" s="85"/>
      <c r="C101" s="85"/>
      <c r="D101" s="328"/>
    </row>
    <row r="102" spans="1:4">
      <c r="A102" s="170">
        <v>22</v>
      </c>
      <c r="B102" s="85"/>
      <c r="C102" s="85"/>
      <c r="D102" s="328"/>
    </row>
    <row r="103" spans="1:4">
      <c r="A103" s="170">
        <v>23</v>
      </c>
      <c r="B103" s="85"/>
      <c r="C103" s="85"/>
      <c r="D103" s="327"/>
    </row>
    <row r="104" spans="1:4">
      <c r="A104" s="170">
        <v>24</v>
      </c>
      <c r="B104" s="85"/>
      <c r="C104" s="85"/>
      <c r="D104" s="327"/>
    </row>
    <row r="105" spans="1:4">
      <c r="A105" s="170">
        <v>25</v>
      </c>
      <c r="B105" s="85"/>
      <c r="C105" s="85"/>
      <c r="D105" s="328"/>
    </row>
    <row r="106" spans="1:4">
      <c r="A106" s="170">
        <v>26</v>
      </c>
      <c r="B106" s="85"/>
      <c r="C106" s="85"/>
      <c r="D106" s="328"/>
    </row>
    <row r="107" spans="1:4">
      <c r="A107" s="170">
        <v>27</v>
      </c>
      <c r="B107" s="85"/>
      <c r="C107" s="85"/>
      <c r="D107" s="328"/>
    </row>
    <row r="108" spans="1:4">
      <c r="A108" s="170">
        <v>28</v>
      </c>
      <c r="B108" s="85"/>
      <c r="C108" s="85"/>
      <c r="D108" s="328"/>
    </row>
    <row r="109" spans="1:4">
      <c r="A109" s="170">
        <v>29</v>
      </c>
      <c r="B109" s="85"/>
      <c r="C109" s="85"/>
      <c r="D109" s="328"/>
    </row>
    <row r="110" spans="1:4">
      <c r="A110" s="170">
        <v>30</v>
      </c>
      <c r="B110" s="85"/>
      <c r="C110" s="85"/>
      <c r="D110" s="327"/>
    </row>
    <row r="111" spans="1:4">
      <c r="A111" s="170">
        <v>31</v>
      </c>
      <c r="B111" s="85"/>
      <c r="C111" s="85"/>
      <c r="D111" s="116"/>
    </row>
    <row r="112" spans="1:4" ht="15.75">
      <c r="A112" s="170">
        <v>32</v>
      </c>
      <c r="B112" s="85"/>
      <c r="C112" s="159"/>
      <c r="D112" s="116"/>
    </row>
    <row r="113" spans="1:4">
      <c r="A113" s="170">
        <v>33</v>
      </c>
      <c r="B113" s="85"/>
      <c r="C113" s="85"/>
      <c r="D113" s="116"/>
    </row>
    <row r="114" spans="1:4">
      <c r="A114" s="170">
        <v>34</v>
      </c>
      <c r="B114" s="85"/>
      <c r="C114" s="85"/>
      <c r="D114" s="116"/>
    </row>
    <row r="115" spans="1:4">
      <c r="A115" s="170">
        <v>35</v>
      </c>
      <c r="B115" s="85"/>
      <c r="C115" s="85"/>
      <c r="D115" s="116"/>
    </row>
    <row r="116" spans="1:4">
      <c r="A116" s="170">
        <v>36</v>
      </c>
      <c r="B116" s="85"/>
      <c r="C116" s="85"/>
      <c r="D116" s="116"/>
    </row>
    <row r="117" spans="1:4">
      <c r="A117" s="170">
        <v>37</v>
      </c>
      <c r="B117" s="85"/>
      <c r="C117" s="85"/>
      <c r="D117" s="116"/>
    </row>
    <row r="118" spans="1:4">
      <c r="A118" s="170">
        <v>38</v>
      </c>
      <c r="B118" s="85"/>
      <c r="C118" s="85"/>
      <c r="D118" s="116"/>
    </row>
    <row r="119" spans="1:4">
      <c r="A119" s="170">
        <v>39</v>
      </c>
      <c r="B119" s="85"/>
      <c r="C119" s="85"/>
      <c r="D119" s="116"/>
    </row>
    <row r="120" spans="1:4">
      <c r="A120" s="170">
        <v>40</v>
      </c>
      <c r="B120" s="85"/>
      <c r="C120" s="85"/>
      <c r="D120" s="116"/>
    </row>
    <row r="121" spans="1:4">
      <c r="A121" s="170">
        <v>41</v>
      </c>
      <c r="B121" s="85"/>
      <c r="C121" s="85"/>
      <c r="D121" s="116"/>
    </row>
    <row r="122" spans="1:4">
      <c r="A122" s="170">
        <v>42</v>
      </c>
      <c r="B122" s="85"/>
      <c r="C122" s="85"/>
      <c r="D122" s="327"/>
    </row>
    <row r="123" spans="1:4">
      <c r="A123" s="170">
        <v>43</v>
      </c>
      <c r="B123" s="85"/>
      <c r="C123" s="85"/>
      <c r="D123" s="116"/>
    </row>
    <row r="124" spans="1:4">
      <c r="A124" s="170">
        <v>44</v>
      </c>
      <c r="B124" s="85"/>
      <c r="C124" s="85"/>
      <c r="D124" s="328"/>
    </row>
    <row r="125" spans="1:4">
      <c r="A125" s="170">
        <v>45</v>
      </c>
      <c r="B125" s="85"/>
      <c r="C125" s="85"/>
      <c r="D125" s="328"/>
    </row>
    <row r="126" spans="1:4">
      <c r="A126" s="170">
        <v>46</v>
      </c>
      <c r="B126" s="85"/>
      <c r="D126" s="328"/>
    </row>
    <row r="127" spans="1:4">
      <c r="A127" s="170">
        <v>47</v>
      </c>
      <c r="B127" s="85"/>
      <c r="D127" s="328"/>
    </row>
    <row r="128" spans="1:4">
      <c r="A128" s="170">
        <v>48</v>
      </c>
      <c r="B128" s="85"/>
      <c r="C128" s="85"/>
      <c r="D128" s="328"/>
    </row>
    <row r="129" spans="1:4">
      <c r="A129" s="170">
        <v>49</v>
      </c>
      <c r="B129" s="85"/>
      <c r="C129" s="85"/>
      <c r="D129" s="328"/>
    </row>
    <row r="130" spans="1:4">
      <c r="A130" s="170">
        <v>50</v>
      </c>
      <c r="B130" s="85"/>
      <c r="C130" s="85"/>
      <c r="D130" s="328"/>
    </row>
    <row r="131" spans="1:4">
      <c r="A131" s="170">
        <v>51</v>
      </c>
      <c r="B131" s="85"/>
      <c r="C131" s="85"/>
      <c r="D131" s="328"/>
    </row>
    <row r="132" spans="1:4">
      <c r="A132" s="170">
        <v>52</v>
      </c>
      <c r="B132" s="85"/>
      <c r="C132" s="85"/>
      <c r="D132" s="328"/>
    </row>
    <row r="133" spans="1:4">
      <c r="A133" s="170">
        <v>53</v>
      </c>
      <c r="B133" s="85"/>
      <c r="C133" s="85"/>
      <c r="D133" s="328"/>
    </row>
    <row r="134" spans="1:4">
      <c r="A134" s="170">
        <v>54</v>
      </c>
      <c r="B134" s="85"/>
      <c r="C134" s="85"/>
      <c r="D134" s="328"/>
    </row>
    <row r="135" spans="1:4">
      <c r="A135" s="170">
        <v>55</v>
      </c>
      <c r="B135" s="85"/>
      <c r="C135" s="85"/>
      <c r="D135" s="328"/>
    </row>
    <row r="136" spans="1:4">
      <c r="A136" s="170">
        <v>56</v>
      </c>
      <c r="B136" s="85"/>
      <c r="C136" s="85"/>
      <c r="D136" s="328"/>
    </row>
    <row r="137" spans="1:4">
      <c r="A137" s="170">
        <v>57</v>
      </c>
      <c r="B137" s="85"/>
      <c r="C137" s="85"/>
      <c r="D137" s="328"/>
    </row>
    <row r="138" spans="1:4" ht="15.75" thickBot="1">
      <c r="A138" s="358">
        <v>58</v>
      </c>
      <c r="B138" s="125"/>
      <c r="C138" s="125"/>
      <c r="D138" s="335"/>
    </row>
    <row r="139" spans="1:4">
      <c r="A139" s="287" t="s">
        <v>2844</v>
      </c>
      <c r="B139" s="287"/>
      <c r="C139" s="287"/>
      <c r="D139" s="85"/>
    </row>
    <row r="140" spans="1:4">
      <c r="A140" s="333" t="s">
        <v>1750</v>
      </c>
      <c r="B140" s="333"/>
      <c r="C140" s="121"/>
      <c r="D140" s="121"/>
    </row>
  </sheetData>
  <customSheetViews>
    <customSheetView guid="{4928BF23-7841-445B-B276-4DDA011E86BA}" scale="70" colorId="22" fitToPage="1" topLeftCell="A19">
      <selection activeCell="B44" sqref="B44"/>
      <rowBreaks count="1" manualBreakCount="1">
        <brk id="69" max="16383" man="1"/>
      </rowBreaks>
      <pageMargins left="0.5" right="0.5" top="0.5" bottom="0.5" header="0.5" footer="0.5"/>
      <printOptions horizontalCentered="1" verticalCentered="1"/>
      <pageSetup scale="71" fitToHeight="2" orientation="portrait" r:id="rId1"/>
      <headerFooter alignWithMargins="0"/>
    </customSheetView>
    <customSheetView guid="{10BEBEA5-666D-4E42-8C33-BE2CECB0CEEE}"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2"/>
      <headerFooter alignWithMargins="0"/>
    </customSheetView>
    <customSheetView guid="{7EABFE2B-86ED-418A-B3E7-C3498E6134E5}"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3"/>
      <headerFooter alignWithMargins="0"/>
    </customSheetView>
    <customSheetView guid="{8787D503-0E53-496F-A823-DBDA291CFB74}"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4"/>
      <headerFooter alignWithMargins="0"/>
    </customSheetView>
    <customSheetView guid="{56FC0D8B-DE78-4144-BF1E-B4BF4CC15D6C}"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5"/>
      <headerFooter alignWithMargins="0"/>
    </customSheetView>
    <customSheetView guid="{22D28A66-17F3-4A9A-B88B-6F61E2AD90F2}"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6"/>
      <headerFooter alignWithMargins="0"/>
    </customSheetView>
    <customSheetView guid="{38FEF62C-E434-43FF-91B6-A4BAF1D28941}"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7"/>
      <headerFooter alignWithMargins="0"/>
    </customSheetView>
    <customSheetView guid="{3B00EE9E-100B-4E0B-97A5-9938B41F46C6}"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8"/>
      <headerFooter alignWithMargins="0"/>
    </customSheetView>
    <customSheetView guid="{70140D13-E05C-4A32-B097-7656031EFC54}"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9"/>
      <headerFooter alignWithMargins="0"/>
    </customSheetView>
    <customSheetView guid="{3A57D69F-D25D-44C3-9DE0-88B774091642}"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10"/>
      <headerFooter alignWithMargins="0"/>
    </customSheetView>
    <customSheetView guid="{CA9A34E5-DE78-429D-AEC4-74C7250B775C}"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11"/>
      <headerFooter alignWithMargins="0"/>
    </customSheetView>
    <customSheetView guid="{B4A791FD-BFAC-4ED1-AC79-FF865E98E4E3}"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12"/>
      <headerFooter alignWithMargins="0"/>
    </customSheetView>
    <customSheetView guid="{1DFCFAAB-BEA9-4033-B573-C1428C6D4616}"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13"/>
      <headerFooter alignWithMargins="0"/>
    </customSheetView>
    <customSheetView guid="{24B34512-AD5F-4011-887B-567D11190E35}" scale="70" colorId="22" fitToPage="1" topLeftCell="A16">
      <rowBreaks count="1" manualBreakCount="1">
        <brk id="69" max="16383" man="1"/>
      </rowBreaks>
      <pageMargins left="0.5" right="0.5" top="0.5" bottom="0.5" header="0.5" footer="0.5"/>
      <printOptions horizontalCentered="1" verticalCentered="1"/>
      <pageSetup scale="66" fitToHeight="2" orientation="portrait" r:id="rId14"/>
      <headerFooter alignWithMargins="0"/>
    </customSheetView>
  </customSheetViews>
  <printOptions horizontalCentered="1" verticalCentered="1"/>
  <pageMargins left="0.5" right="0.5" top="0.5" bottom="0.5" header="0.5" footer="0.5"/>
  <pageSetup scale="71" fitToHeight="2" orientation="portrait" r:id="rId15"/>
  <headerFooter alignWithMargins="0"/>
  <rowBreaks count="1" manualBreakCount="1">
    <brk id="69" max="16383" man="1"/>
  </rowBreaks>
</worksheet>
</file>

<file path=xl/worksheets/sheet13.xml><?xml version="1.0" encoding="utf-8"?>
<worksheet xmlns="http://schemas.openxmlformats.org/spreadsheetml/2006/main" xmlns:r="http://schemas.openxmlformats.org/officeDocument/2006/relationships">
  <sheetPr transitionEvaluation="1">
    <pageSetUpPr fitToPage="1"/>
  </sheetPr>
  <dimension ref="A1:T77"/>
  <sheetViews>
    <sheetView defaultGridColor="0" colorId="22" zoomScale="75" zoomScaleNormal="75" workbookViewId="0">
      <selection activeCell="J27" sqref="J27"/>
    </sheetView>
  </sheetViews>
  <sheetFormatPr defaultColWidth="9.6640625" defaultRowHeight="15"/>
  <cols>
    <col min="1" max="1" width="4.6640625" customWidth="1"/>
    <col min="2" max="2" width="1.6640625" customWidth="1"/>
    <col min="3" max="3" width="28.33203125" customWidth="1"/>
    <col min="4" max="7" width="12.6640625" customWidth="1"/>
    <col min="8" max="8" width="14.21875" customWidth="1"/>
    <col min="9" max="9" width="12.6640625" customWidth="1"/>
  </cols>
  <sheetData>
    <row r="1" spans="1:20" ht="15.75" thickBot="1">
      <c r="A1" s="1080" t="str">
        <f>'Data Sheet'!$A$49</f>
        <v>Annual Report of Central Hudson Gas &amp; Electric Corp.</v>
      </c>
      <c r="B1" s="85"/>
      <c r="C1" s="85"/>
      <c r="D1" s="85"/>
      <c r="E1" s="85"/>
      <c r="F1" s="131"/>
      <c r="G1" s="1081" t="str">
        <f>'Data Sheet'!$A$45</f>
        <v>Year ended December 31, 2013</v>
      </c>
      <c r="H1" s="121"/>
      <c r="T1" s="10"/>
    </row>
    <row r="2" spans="1:20">
      <c r="A2" s="86"/>
      <c r="B2" s="87"/>
      <c r="C2" s="87"/>
      <c r="D2" s="87"/>
      <c r="E2" s="87"/>
      <c r="F2" s="87"/>
      <c r="G2" s="87"/>
      <c r="H2" s="88"/>
      <c r="T2" s="10"/>
    </row>
    <row r="3" spans="1:20" ht="15.75">
      <c r="A3" s="89" t="s">
        <v>1751</v>
      </c>
      <c r="B3" s="90"/>
      <c r="C3" s="90"/>
      <c r="D3" s="90"/>
      <c r="E3" s="90"/>
      <c r="F3" s="90"/>
      <c r="G3" s="90"/>
      <c r="H3" s="91"/>
      <c r="T3" s="10"/>
    </row>
    <row r="4" spans="1:20">
      <c r="A4" s="306" t="s">
        <v>1752</v>
      </c>
      <c r="B4" s="121"/>
      <c r="C4" s="121"/>
      <c r="D4" s="121"/>
      <c r="E4" s="121"/>
      <c r="F4" s="121"/>
      <c r="G4" s="121"/>
      <c r="H4" s="325"/>
      <c r="T4" s="10"/>
    </row>
    <row r="5" spans="1:20">
      <c r="A5" s="92"/>
      <c r="B5" s="85"/>
      <c r="C5" s="85"/>
      <c r="D5" s="85"/>
      <c r="E5" s="85"/>
      <c r="F5" s="85"/>
      <c r="G5" s="85"/>
      <c r="H5" s="93"/>
      <c r="T5" s="10"/>
    </row>
    <row r="6" spans="1:20">
      <c r="A6" s="92"/>
      <c r="B6" s="85"/>
      <c r="C6" s="70" t="s">
        <v>1753</v>
      </c>
      <c r="D6" s="85"/>
      <c r="E6" s="85"/>
      <c r="F6" s="85"/>
      <c r="G6" s="85"/>
      <c r="H6" s="93"/>
      <c r="T6" s="10"/>
    </row>
    <row r="7" spans="1:20">
      <c r="A7" s="92"/>
      <c r="B7" s="85"/>
      <c r="C7" s="70" t="s">
        <v>1754</v>
      </c>
      <c r="D7" s="85"/>
      <c r="E7" s="85"/>
      <c r="F7" s="85"/>
      <c r="G7" s="85"/>
      <c r="H7" s="93"/>
      <c r="T7" s="10"/>
    </row>
    <row r="8" spans="1:20">
      <c r="A8" s="92"/>
      <c r="B8" s="85"/>
      <c r="C8" s="70" t="s">
        <v>1755</v>
      </c>
      <c r="D8" s="85"/>
      <c r="E8" s="85"/>
      <c r="F8" s="85"/>
      <c r="G8" s="85"/>
      <c r="H8" s="93"/>
      <c r="T8" s="10"/>
    </row>
    <row r="9" spans="1:20">
      <c r="A9" s="92"/>
      <c r="B9" s="85"/>
      <c r="C9" s="70" t="s">
        <v>1756</v>
      </c>
      <c r="D9" s="85"/>
      <c r="E9" s="85"/>
      <c r="F9" s="85"/>
      <c r="G9" s="85"/>
      <c r="H9" s="93"/>
      <c r="T9" s="10"/>
    </row>
    <row r="10" spans="1:20">
      <c r="A10" s="92"/>
      <c r="B10" s="85"/>
      <c r="C10" s="85"/>
      <c r="D10" s="85"/>
      <c r="E10" s="85"/>
      <c r="F10" s="85"/>
      <c r="G10" s="85"/>
      <c r="H10" s="93"/>
      <c r="T10" s="10"/>
    </row>
    <row r="11" spans="1:20">
      <c r="A11" s="336"/>
      <c r="B11" s="97"/>
      <c r="C11" s="96"/>
      <c r="D11" s="96"/>
      <c r="E11" s="96"/>
      <c r="F11" s="96"/>
      <c r="G11" s="758" t="s">
        <v>1733</v>
      </c>
      <c r="H11" s="760" t="s">
        <v>1733</v>
      </c>
      <c r="T11" s="10"/>
    </row>
    <row r="12" spans="1:20">
      <c r="A12" s="145"/>
      <c r="B12" s="122"/>
      <c r="C12" s="85"/>
      <c r="D12" s="85"/>
      <c r="E12" s="85"/>
      <c r="F12" s="85"/>
      <c r="G12" s="515" t="s">
        <v>1757</v>
      </c>
      <c r="H12" s="778" t="s">
        <v>1719</v>
      </c>
      <c r="T12" s="10"/>
    </row>
    <row r="13" spans="1:20">
      <c r="A13" s="170" t="s">
        <v>1758</v>
      </c>
      <c r="B13" s="338" t="s">
        <v>1759</v>
      </c>
      <c r="C13" s="121"/>
      <c r="D13" s="121"/>
      <c r="E13" s="121"/>
      <c r="F13" s="121"/>
      <c r="G13" s="515" t="s">
        <v>1760</v>
      </c>
      <c r="H13" s="113" t="s">
        <v>1760</v>
      </c>
      <c r="T13" s="10"/>
    </row>
    <row r="14" spans="1:20">
      <c r="A14" s="176" t="s">
        <v>1761</v>
      </c>
      <c r="B14" s="339" t="s">
        <v>2512</v>
      </c>
      <c r="C14" s="340"/>
      <c r="D14" s="340"/>
      <c r="E14" s="340"/>
      <c r="F14" s="340"/>
      <c r="G14" s="516" t="s">
        <v>1762</v>
      </c>
      <c r="H14" s="779" t="s">
        <v>1763</v>
      </c>
      <c r="T14" s="10"/>
    </row>
    <row r="15" spans="1:20" ht="15.75" thickBot="1">
      <c r="A15" s="170">
        <v>1</v>
      </c>
      <c r="B15" s="122"/>
      <c r="C15" s="85" t="s">
        <v>1764</v>
      </c>
      <c r="D15" s="85"/>
      <c r="E15" s="85"/>
      <c r="F15" s="85"/>
      <c r="G15" s="342"/>
      <c r="H15" s="343"/>
      <c r="T15" s="10"/>
    </row>
    <row r="16" spans="1:20" ht="15.75" thickTop="1">
      <c r="A16" s="170">
        <v>2</v>
      </c>
      <c r="B16" s="122"/>
      <c r="C16" s="85" t="s">
        <v>1765</v>
      </c>
      <c r="D16" s="85"/>
      <c r="E16" s="85"/>
      <c r="F16" s="85"/>
      <c r="G16" s="344"/>
      <c r="H16" s="345"/>
      <c r="T16" s="10"/>
    </row>
    <row r="17" spans="1:20">
      <c r="A17" s="170">
        <v>3</v>
      </c>
      <c r="B17" s="122"/>
      <c r="C17" s="85" t="s">
        <v>1766</v>
      </c>
      <c r="D17" s="85"/>
      <c r="E17" s="85"/>
      <c r="F17" s="85"/>
      <c r="G17" s="311">
        <v>48241683</v>
      </c>
      <c r="H17" s="346">
        <v>55080898</v>
      </c>
      <c r="T17" s="10"/>
    </row>
    <row r="18" spans="1:20">
      <c r="A18" s="170">
        <v>4</v>
      </c>
      <c r="B18" s="122"/>
      <c r="C18" s="85" t="s">
        <v>1767</v>
      </c>
      <c r="D18" s="85"/>
      <c r="E18" s="85"/>
      <c r="F18" s="85"/>
      <c r="G18" s="311"/>
      <c r="H18" s="346"/>
      <c r="T18" s="10"/>
    </row>
    <row r="19" spans="1:20">
      <c r="A19" s="170">
        <v>5</v>
      </c>
      <c r="B19" s="122"/>
      <c r="C19" s="85" t="s">
        <v>1768</v>
      </c>
      <c r="D19" s="85"/>
      <c r="E19" s="85"/>
      <c r="F19" s="85"/>
      <c r="G19" s="311"/>
      <c r="H19" s="346"/>
      <c r="T19" s="10"/>
    </row>
    <row r="20" spans="1:20">
      <c r="A20" s="170">
        <v>6</v>
      </c>
      <c r="B20" s="122"/>
      <c r="C20" s="85" t="s">
        <v>1769</v>
      </c>
      <c r="D20" s="85"/>
      <c r="E20" s="85"/>
      <c r="F20" s="85"/>
      <c r="G20" s="311"/>
      <c r="H20" s="346"/>
      <c r="T20" s="10"/>
    </row>
    <row r="21" spans="1:20">
      <c r="A21" s="170">
        <v>7</v>
      </c>
      <c r="B21" s="122"/>
      <c r="C21" s="85" t="s">
        <v>1770</v>
      </c>
      <c r="D21" s="85"/>
      <c r="E21" s="85"/>
      <c r="F21" s="85"/>
      <c r="G21" s="311">
        <v>4929409</v>
      </c>
      <c r="H21" s="346">
        <v>4212668</v>
      </c>
      <c r="T21" s="10"/>
    </row>
    <row r="22" spans="1:20">
      <c r="A22" s="170">
        <v>8</v>
      </c>
      <c r="B22" s="122"/>
      <c r="C22" s="115" t="s">
        <v>1771</v>
      </c>
      <c r="D22" s="85"/>
      <c r="E22" s="85"/>
      <c r="F22" s="85"/>
      <c r="G22" s="347">
        <f>SUM(G17:G21)</f>
        <v>53171092</v>
      </c>
      <c r="H22" s="348">
        <f>SUM(H17:H21)</f>
        <v>59293566</v>
      </c>
      <c r="T22" s="10"/>
    </row>
    <row r="23" spans="1:20">
      <c r="A23" s="170">
        <v>9</v>
      </c>
      <c r="B23" s="122"/>
      <c r="C23" s="85" t="s">
        <v>1772</v>
      </c>
      <c r="D23" s="85"/>
      <c r="E23" s="85"/>
      <c r="F23" s="85"/>
      <c r="G23" s="208">
        <f>H40</f>
        <v>4600000</v>
      </c>
      <c r="H23" s="209">
        <f>H46</f>
        <v>3900000</v>
      </c>
      <c r="T23" s="10"/>
    </row>
    <row r="24" spans="1:20" ht="15.75" thickBot="1">
      <c r="A24" s="170">
        <v>10</v>
      </c>
      <c r="B24" s="122"/>
      <c r="C24" s="85" t="s">
        <v>1773</v>
      </c>
      <c r="D24" s="85"/>
      <c r="E24" s="85"/>
      <c r="F24" s="85"/>
      <c r="G24" s="349">
        <f>G22-G23</f>
        <v>48571092</v>
      </c>
      <c r="H24" s="350">
        <f>H22-H23</f>
        <v>55393566</v>
      </c>
    </row>
    <row r="25" spans="1:20" ht="15.75" thickTop="1">
      <c r="A25" s="170">
        <v>11</v>
      </c>
      <c r="B25" s="122"/>
      <c r="C25" s="85"/>
      <c r="D25" s="85"/>
      <c r="E25" s="85"/>
      <c r="F25" s="85"/>
      <c r="G25" s="208"/>
      <c r="H25" s="209"/>
    </row>
    <row r="26" spans="1:20">
      <c r="A26" s="170">
        <v>12</v>
      </c>
      <c r="B26" s="122"/>
      <c r="C26" s="85"/>
      <c r="D26" s="85"/>
      <c r="E26" s="85"/>
      <c r="F26" s="85"/>
      <c r="G26" s="208"/>
      <c r="H26" s="209"/>
      <c r="T26" s="10"/>
    </row>
    <row r="27" spans="1:20">
      <c r="A27" s="170">
        <v>13</v>
      </c>
      <c r="B27" s="122"/>
      <c r="C27" s="85"/>
      <c r="D27" s="351"/>
      <c r="E27" s="85"/>
      <c r="F27" s="85"/>
      <c r="G27" s="311"/>
      <c r="H27" s="346"/>
    </row>
    <row r="28" spans="1:20">
      <c r="A28" s="170">
        <v>14</v>
      </c>
      <c r="B28" s="122"/>
      <c r="C28" s="85"/>
      <c r="D28" s="351"/>
      <c r="E28" s="85"/>
      <c r="F28" s="85"/>
      <c r="G28" s="311"/>
      <c r="H28" s="346"/>
    </row>
    <row r="29" spans="1:20">
      <c r="A29" s="170">
        <v>15</v>
      </c>
      <c r="B29" s="122"/>
      <c r="C29" s="85"/>
      <c r="D29" s="351"/>
      <c r="E29" s="85"/>
      <c r="F29" s="85"/>
      <c r="G29" s="311"/>
      <c r="H29" s="346"/>
      <c r="T29" s="10"/>
    </row>
    <row r="30" spans="1:20">
      <c r="A30" s="352"/>
      <c r="B30" s="96"/>
      <c r="C30" s="96"/>
      <c r="D30" s="96"/>
      <c r="E30" s="96"/>
      <c r="F30" s="96"/>
      <c r="G30" s="96"/>
      <c r="H30" s="353"/>
    </row>
    <row r="31" spans="1:20" ht="15.75">
      <c r="A31" s="89" t="s">
        <v>1774</v>
      </c>
      <c r="B31" s="90"/>
      <c r="C31" s="90"/>
      <c r="D31" s="90"/>
      <c r="E31" s="90"/>
      <c r="F31" s="90"/>
      <c r="G31" s="90"/>
      <c r="H31" s="91"/>
    </row>
    <row r="32" spans="1:20">
      <c r="A32" s="118"/>
      <c r="B32" s="85"/>
      <c r="C32" s="85"/>
      <c r="D32" s="85"/>
      <c r="E32" s="85"/>
      <c r="F32" s="85"/>
      <c r="G32" s="85"/>
      <c r="H32" s="93"/>
    </row>
    <row r="33" spans="1:20">
      <c r="A33" s="118"/>
      <c r="B33" s="85"/>
      <c r="C33" s="85" t="s">
        <v>1775</v>
      </c>
      <c r="D33" s="85"/>
      <c r="E33" s="85"/>
      <c r="F33" s="85"/>
      <c r="G33" s="85"/>
      <c r="H33" s="93"/>
      <c r="T33" s="10"/>
    </row>
    <row r="34" spans="1:20">
      <c r="A34" s="118"/>
      <c r="B34" s="85"/>
      <c r="C34" s="85" t="s">
        <v>2337</v>
      </c>
      <c r="D34" s="85"/>
      <c r="E34" s="85"/>
      <c r="F34" s="85"/>
      <c r="G34" s="85"/>
      <c r="H34" s="93"/>
    </row>
    <row r="35" spans="1:20">
      <c r="A35" s="118"/>
      <c r="B35" s="85"/>
      <c r="C35" s="85" t="s">
        <v>2338</v>
      </c>
      <c r="D35" s="85"/>
      <c r="E35" s="85"/>
      <c r="F35" s="85"/>
      <c r="G35" s="85"/>
      <c r="H35" s="93"/>
      <c r="T35" s="10"/>
    </row>
    <row r="36" spans="1:20">
      <c r="A36" s="354"/>
      <c r="B36" s="1664" t="s">
        <v>3641</v>
      </c>
      <c r="C36" s="96"/>
      <c r="D36" s="337"/>
      <c r="E36" s="758" t="s">
        <v>2339</v>
      </c>
      <c r="F36" s="758" t="s">
        <v>2340</v>
      </c>
      <c r="G36" s="337"/>
      <c r="H36" s="353"/>
      <c r="T36" s="10"/>
    </row>
    <row r="37" spans="1:20">
      <c r="A37" s="170"/>
      <c r="B37" s="122"/>
      <c r="C37" s="85"/>
      <c r="D37" s="515" t="s">
        <v>2341</v>
      </c>
      <c r="E37" s="515" t="s">
        <v>2342</v>
      </c>
      <c r="F37" s="515" t="s">
        <v>2343</v>
      </c>
      <c r="G37" s="305"/>
      <c r="H37" s="93"/>
    </row>
    <row r="38" spans="1:20">
      <c r="A38" s="170" t="s">
        <v>1758</v>
      </c>
      <c r="B38" s="122"/>
      <c r="C38" s="115" t="s">
        <v>2221</v>
      </c>
      <c r="D38" s="515" t="s">
        <v>2344</v>
      </c>
      <c r="E38" s="515" t="s">
        <v>2345</v>
      </c>
      <c r="F38" s="515" t="s">
        <v>2346</v>
      </c>
      <c r="G38" s="515" t="s">
        <v>2803</v>
      </c>
      <c r="H38" s="778" t="s">
        <v>1299</v>
      </c>
    </row>
    <row r="39" spans="1:20">
      <c r="A39" s="176" t="s">
        <v>1761</v>
      </c>
      <c r="B39" s="102"/>
      <c r="C39" s="518" t="s">
        <v>2512</v>
      </c>
      <c r="D39" s="516" t="s">
        <v>1762</v>
      </c>
      <c r="E39" s="516" t="s">
        <v>1763</v>
      </c>
      <c r="F39" s="516" t="s">
        <v>2347</v>
      </c>
      <c r="G39" s="516" t="s">
        <v>2348</v>
      </c>
      <c r="H39" s="779" t="s">
        <v>2349</v>
      </c>
    </row>
    <row r="40" spans="1:20">
      <c r="A40" s="170">
        <v>21</v>
      </c>
      <c r="B40" s="122"/>
      <c r="C40" s="85" t="s">
        <v>2350</v>
      </c>
      <c r="D40" s="355">
        <v>4600000</v>
      </c>
      <c r="E40" s="355"/>
      <c r="F40" s="355"/>
      <c r="G40" s="355"/>
      <c r="H40" s="356">
        <f t="shared" ref="H40:H45" si="0">SUM(D40:G40)</f>
        <v>4600000</v>
      </c>
    </row>
    <row r="41" spans="1:20">
      <c r="A41" s="170">
        <v>22</v>
      </c>
      <c r="B41" s="122"/>
      <c r="C41" s="85" t="s">
        <v>2351</v>
      </c>
      <c r="D41" s="311">
        <v>3484419</v>
      </c>
      <c r="E41" s="311"/>
      <c r="F41" s="311"/>
      <c r="G41" s="311"/>
      <c r="H41" s="209">
        <f t="shared" si="0"/>
        <v>3484419</v>
      </c>
    </row>
    <row r="42" spans="1:20">
      <c r="A42" s="170">
        <v>23</v>
      </c>
      <c r="B42" s="122"/>
      <c r="C42" s="85" t="s">
        <v>2352</v>
      </c>
      <c r="D42" s="311">
        <v>8322204</v>
      </c>
      <c r="E42" s="311"/>
      <c r="F42" s="311"/>
      <c r="G42" s="311"/>
      <c r="H42" s="209">
        <f t="shared" si="0"/>
        <v>8322204</v>
      </c>
    </row>
    <row r="43" spans="1:20">
      <c r="A43" s="170">
        <v>24</v>
      </c>
      <c r="B43" s="122"/>
      <c r="C43" s="85" t="s">
        <v>2353</v>
      </c>
      <c r="D43" s="311">
        <v>4137785</v>
      </c>
      <c r="E43" s="311"/>
      <c r="F43" s="311"/>
      <c r="G43" s="311"/>
      <c r="H43" s="209">
        <f t="shared" si="0"/>
        <v>4137785</v>
      </c>
    </row>
    <row r="44" spans="1:20">
      <c r="A44" s="170">
        <v>25</v>
      </c>
      <c r="B44" s="1658"/>
      <c r="C44" t="s">
        <v>2304</v>
      </c>
      <c r="D44" s="1188" t="s">
        <v>646</v>
      </c>
      <c r="E44" s="311"/>
      <c r="F44" s="311"/>
      <c r="G44" s="311"/>
      <c r="H44" s="209">
        <f t="shared" si="0"/>
        <v>0</v>
      </c>
    </row>
    <row r="45" spans="1:20">
      <c r="A45" s="170">
        <v>26</v>
      </c>
      <c r="B45" s="122"/>
      <c r="C45" s="85"/>
      <c r="D45" s="208"/>
      <c r="E45" s="208"/>
      <c r="F45" s="208"/>
      <c r="G45" s="208"/>
      <c r="H45" s="209">
        <f t="shared" si="0"/>
        <v>0</v>
      </c>
    </row>
    <row r="46" spans="1:20" ht="15.75" thickBot="1">
      <c r="A46" s="170">
        <v>27</v>
      </c>
      <c r="B46" s="122"/>
      <c r="C46" s="85" t="s">
        <v>2354</v>
      </c>
      <c r="D46" s="349">
        <f>D40+D41-D42+SUM(D43:D45)</f>
        <v>3900000</v>
      </c>
      <c r="E46" s="349">
        <f>E40+E41-E42+SUM(E43:E45)</f>
        <v>0</v>
      </c>
      <c r="F46" s="349">
        <f>F40+F41-F42+SUM(F43:F45)</f>
        <v>0</v>
      </c>
      <c r="G46" s="349">
        <f>G40+G41-G42+SUM(G43:G45)</f>
        <v>0</v>
      </c>
      <c r="H46" s="357">
        <f>H40+H41-H42+SUM(H43:H45)</f>
        <v>3900000</v>
      </c>
    </row>
    <row r="47" spans="1:20" ht="15.75" thickTop="1">
      <c r="A47" s="170">
        <v>28</v>
      </c>
      <c r="B47" s="122"/>
      <c r="C47" s="85"/>
      <c r="D47" s="85"/>
      <c r="E47" s="85"/>
      <c r="F47" s="85"/>
      <c r="G47" s="85"/>
      <c r="H47" s="93"/>
    </row>
    <row r="48" spans="1:20">
      <c r="A48" s="170">
        <v>29</v>
      </c>
      <c r="B48" s="122"/>
      <c r="C48" s="85" t="s">
        <v>2355</v>
      </c>
      <c r="D48" s="85"/>
      <c r="E48" s="85"/>
      <c r="F48" s="85"/>
      <c r="G48" s="85"/>
      <c r="H48" s="356"/>
    </row>
    <row r="49" spans="1:8">
      <c r="A49" s="170">
        <v>30</v>
      </c>
      <c r="B49" s="122"/>
      <c r="C49" s="85"/>
      <c r="D49" s="85"/>
      <c r="E49" s="85"/>
      <c r="F49" s="85"/>
      <c r="G49" s="85"/>
      <c r="H49" s="93"/>
    </row>
    <row r="50" spans="1:8">
      <c r="A50" s="170">
        <v>31</v>
      </c>
      <c r="B50" s="122"/>
      <c r="C50" s="85"/>
      <c r="D50" s="85"/>
      <c r="E50" s="85"/>
      <c r="F50" s="85"/>
      <c r="G50" s="85"/>
      <c r="H50" s="93"/>
    </row>
    <row r="51" spans="1:8">
      <c r="A51" s="170">
        <v>32</v>
      </c>
      <c r="B51" s="122"/>
      <c r="C51" s="85"/>
      <c r="D51" s="85"/>
      <c r="E51" s="85"/>
      <c r="F51" s="85"/>
      <c r="G51" s="85"/>
      <c r="H51" s="93"/>
    </row>
    <row r="52" spans="1:8">
      <c r="A52" s="170">
        <v>33</v>
      </c>
      <c r="B52" s="122"/>
      <c r="C52" s="85"/>
      <c r="D52" s="85"/>
      <c r="E52" s="85"/>
      <c r="F52" s="85"/>
      <c r="G52" s="85"/>
      <c r="H52" s="93"/>
    </row>
    <row r="53" spans="1:8">
      <c r="A53" s="170">
        <v>34</v>
      </c>
      <c r="B53" s="122"/>
      <c r="C53" s="85"/>
      <c r="D53" s="85"/>
      <c r="E53" s="85"/>
      <c r="F53" s="85"/>
      <c r="G53" s="85"/>
      <c r="H53" s="93"/>
    </row>
    <row r="54" spans="1:8">
      <c r="A54" s="170">
        <v>35</v>
      </c>
      <c r="B54" s="122"/>
      <c r="C54" s="85"/>
      <c r="D54" s="85"/>
      <c r="E54" s="85"/>
      <c r="F54" s="85"/>
      <c r="G54" s="85"/>
      <c r="H54" s="93"/>
    </row>
    <row r="55" spans="1:8">
      <c r="A55" s="170">
        <v>36</v>
      </c>
      <c r="B55" s="122"/>
      <c r="C55" s="85"/>
      <c r="D55" s="85"/>
      <c r="E55" s="85"/>
      <c r="F55" s="85"/>
      <c r="G55" s="85"/>
      <c r="H55" s="93"/>
    </row>
    <row r="56" spans="1:8">
      <c r="A56" s="170">
        <v>37</v>
      </c>
      <c r="B56" s="122"/>
      <c r="C56" s="85"/>
      <c r="D56" s="85"/>
      <c r="E56" s="85"/>
      <c r="F56" s="85"/>
      <c r="G56" s="85"/>
      <c r="H56" s="93"/>
    </row>
    <row r="57" spans="1:8" ht="11.1" customHeight="1">
      <c r="A57" s="170">
        <v>38</v>
      </c>
      <c r="B57" s="122"/>
      <c r="C57" s="85"/>
      <c r="D57" s="85"/>
      <c r="E57" s="85"/>
      <c r="F57" s="85"/>
      <c r="G57" s="85"/>
      <c r="H57" s="93"/>
    </row>
    <row r="58" spans="1:8">
      <c r="A58" s="170">
        <v>39</v>
      </c>
      <c r="B58" s="122"/>
      <c r="C58" s="85"/>
      <c r="D58" s="85"/>
      <c r="E58" s="85"/>
      <c r="F58" s="85"/>
      <c r="G58" s="85"/>
      <c r="H58" s="93"/>
    </row>
    <row r="59" spans="1:8" ht="15.75" thickBot="1">
      <c r="A59" s="358">
        <v>40</v>
      </c>
      <c r="B59" s="126"/>
      <c r="C59" s="125"/>
      <c r="D59" s="125"/>
      <c r="E59" s="125"/>
      <c r="F59" s="125"/>
      <c r="G59" s="125"/>
      <c r="H59" s="359"/>
    </row>
    <row r="60" spans="1:8">
      <c r="A60" s="96"/>
      <c r="B60" s="96"/>
      <c r="C60" s="96"/>
      <c r="D60" s="96"/>
      <c r="E60" s="96"/>
      <c r="F60" s="96"/>
      <c r="G60" s="96"/>
      <c r="H60" s="360" t="s">
        <v>2356</v>
      </c>
    </row>
    <row r="61" spans="1:8">
      <c r="A61" s="183" t="s">
        <v>2190</v>
      </c>
      <c r="B61" s="183"/>
      <c r="C61" s="183"/>
      <c r="D61" s="183"/>
      <c r="E61" s="183"/>
      <c r="F61" s="183"/>
      <c r="G61" s="183"/>
      <c r="H61" s="183"/>
    </row>
    <row r="69" spans="3:3">
      <c r="C69" s="70"/>
    </row>
    <row r="71" spans="3:3">
      <c r="C71" s="70"/>
    </row>
    <row r="72" spans="3:3">
      <c r="C72" s="70"/>
    </row>
    <row r="73" spans="3:3">
      <c r="C73" s="70"/>
    </row>
    <row r="74" spans="3:3">
      <c r="C74" s="70"/>
    </row>
    <row r="75" spans="3:3">
      <c r="C75" s="70"/>
    </row>
    <row r="76" spans="3:3">
      <c r="C76" s="70"/>
    </row>
    <row r="77" spans="3:3">
      <c r="C77" s="70"/>
    </row>
  </sheetData>
  <customSheetViews>
    <customSheetView guid="{4928BF23-7841-445B-B276-4DDA011E86BA}" scale="75" colorId="22" fitToPage="1" topLeftCell="A10">
      <selection activeCell="B44" sqref="B44"/>
      <rowBreaks count="7" manualBreakCount="7">
        <brk id="57" max="16383" man="1"/>
        <brk id="60" max="16383" man="1"/>
        <brk id="61" max="16383" man="1"/>
        <brk id="70" max="16383" man="1"/>
        <brk id="72" max="16383" man="1"/>
        <brk id="74" max="16383" man="1"/>
        <brk id="76" max="16383" man="1"/>
      </rowBreaks>
      <pageMargins left="0.5" right="0.5" top="0.5" bottom="0.5" header="0.5" footer="0.5"/>
      <printOptions horizontalCentered="1" verticalCentered="1"/>
      <pageSetup scale="80" orientation="portrait" r:id="rId1"/>
      <headerFooter alignWithMargins="0"/>
    </customSheetView>
    <customSheetView guid="{10BEBEA5-666D-4E42-8C33-BE2CECB0CEEE}" scale="75" colorId="22" fitToPage="1">
      <selection activeCell="H22" sqref="H22"/>
      <rowBreaks count="7" manualBreakCount="7">
        <brk id="57" max="16383" man="1"/>
        <brk id="60" max="16383" man="1"/>
        <brk id="61" max="16383" man="1"/>
        <brk id="70" max="16383" man="1"/>
        <brk id="72" max="16383" man="1"/>
        <brk id="74" max="16383" man="1"/>
        <brk id="76" max="16383" man="1"/>
      </rowBreaks>
      <pageMargins left="0.5" right="0.5" top="0.5" bottom="0.5" header="0.5" footer="0.5"/>
      <printOptions horizontalCentered="1" verticalCentered="1"/>
      <pageSetup scale="79" orientation="portrait" r:id="rId2"/>
      <headerFooter alignWithMargins="0"/>
    </customSheetView>
    <customSheetView guid="{7EABFE2B-86ED-418A-B3E7-C3498E6134E5}" scale="75" colorId="22" fitToPage="1">
      <selection activeCell="H22" sqref="H22"/>
      <rowBreaks count="7" manualBreakCount="7">
        <brk id="57" max="16383" man="1"/>
        <brk id="60" max="16383" man="1"/>
        <brk id="61" max="16383" man="1"/>
        <brk id="70" max="16383" man="1"/>
        <brk id="72" max="16383" man="1"/>
        <brk id="74" max="16383" man="1"/>
        <brk id="76" max="16383" man="1"/>
      </rowBreaks>
      <pageMargins left="0.5" right="0.5" top="0.5" bottom="0.5" header="0.5" footer="0.5"/>
      <printOptions horizontalCentered="1" verticalCentered="1"/>
      <pageSetup scale="79" orientation="portrait" r:id="rId3"/>
      <headerFooter alignWithMargins="0"/>
    </customSheetView>
    <customSheetView guid="{8787D503-0E53-496F-A823-DBDA291CFB74}" scale="75" colorId="22" showPageBreaks="1" fitToPage="1">
      <rowBreaks count="9" manualBreakCount="9">
        <brk id="22" max="7" man="1"/>
        <brk id="28" max="7" man="1"/>
        <brk id="33" max="7" man="1"/>
        <brk id="53" max="16383" man="1"/>
        <brk id="59" max="16383" man="1"/>
        <brk id="60" max="7" man="1"/>
        <brk id="61" max="7" man="1"/>
        <brk id="71" max="16383" man="1"/>
        <brk id="75" max="16383" man="1"/>
      </rowBreaks>
      <pageMargins left="0.5" right="0.5" top="0.5" bottom="0.5" header="0.5" footer="0.5"/>
      <printOptions horizontalCentered="1" verticalCentered="1"/>
      <pageSetup scale="10" orientation="portrait" r:id="rId4"/>
      <headerFooter alignWithMargins="0"/>
    </customSheetView>
    <customSheetView guid="{22D28A66-17F3-4A9A-B88B-6F61E2AD90F2}" scale="75" colorId="22" fitToPage="1">
      <rowBreaks count="2" manualBreakCount="2">
        <brk id="60" max="7" man="1"/>
        <brk id="61" max="7" man="1"/>
      </rowBreaks>
      <pageMargins left="0.5" right="0.5" top="0.5" bottom="0.5" header="0.5" footer="0.5"/>
      <printOptions horizontalCentered="1" verticalCentered="1"/>
      <pageSetup scale="79" orientation="portrait" r:id="rId5"/>
      <headerFooter alignWithMargins="0"/>
    </customSheetView>
    <customSheetView guid="{38FEF62C-E434-43FF-91B6-A4BAF1D28941}" scale="75" colorId="22" showPageBreaks="1" fitToPage="1" printArea="1">
      <rowBreaks count="2" manualBreakCount="2">
        <brk id="60" max="7" man="1"/>
        <brk id="61" max="7" man="1"/>
      </rowBreaks>
      <pageMargins left="0.5" right="0.5" top="0.5" bottom="0.5" header="0.5" footer="0.5"/>
      <printOptions horizontalCentered="1" verticalCentered="1"/>
      <pageSetup scale="79" orientation="portrait" r:id="rId6"/>
      <headerFooter alignWithMargins="0"/>
    </customSheetView>
    <customSheetView guid="{3B00EE9E-100B-4E0B-97A5-9938B41F46C6}" scale="75" colorId="22" fitToPage="1">
      <rowBreaks count="1" manualBreakCount="1">
        <brk id="61" max="7" man="1"/>
      </rowBreaks>
      <pageMargins left="0.5" right="0.5" top="0.5" bottom="0.5" header="0.5" footer="0.5"/>
      <printOptions horizontalCentered="1" verticalCentered="1"/>
      <pageSetup scale="79" orientation="portrait" r:id="rId7"/>
      <headerFooter alignWithMargins="0"/>
    </customSheetView>
    <customSheetView guid="{70140D13-E05C-4A32-B097-7656031EFC54}" scale="75" colorId="22" showPageBreaks="1" fitToPage="1" printArea="1">
      <rowBreaks count="3" manualBreakCount="3">
        <brk id="20" max="7" man="1"/>
        <brk id="26" max="7" man="1"/>
        <brk id="61" max="7" man="1"/>
      </rowBreaks>
      <pageMargins left="0.5" right="0.5" top="0.5" bottom="0.5" header="0.5" footer="0.5"/>
      <printOptions horizontalCentered="1" verticalCentered="1"/>
      <pageSetup scale="10" orientation="portrait" r:id="rId8"/>
      <headerFooter alignWithMargins="0"/>
    </customSheetView>
    <customSheetView guid="{3A57D69F-D25D-44C3-9DE0-88B774091642}" scale="75" colorId="22" showPageBreaks="1" fitToPage="1" printArea="1">
      <rowBreaks count="3" manualBreakCount="3">
        <brk id="20" max="7" man="1"/>
        <brk id="26" max="7" man="1"/>
        <brk id="61" max="7" man="1"/>
      </rowBreaks>
      <pageMargins left="0.5" right="0.5" top="0.5" bottom="0.5" header="0.5" footer="0.5"/>
      <printOptions horizontalCentered="1" verticalCentered="1"/>
      <pageSetup scale="10" orientation="portrait" r:id="rId9"/>
      <headerFooter alignWithMargins="0"/>
    </customSheetView>
    <customSheetView guid="{CA9A34E5-DE78-429D-AEC4-74C7250B775C}" scale="75" colorId="22" showPageBreaks="1" fitToPage="1" printArea="1">
      <rowBreaks count="1" manualBreakCount="1">
        <brk id="61" max="7" man="1"/>
      </rowBreaks>
      <pageMargins left="0.5" right="0.5" top="0.5" bottom="0.5" header="0.5" footer="0.5"/>
      <printOptions horizontalCentered="1" verticalCentered="1"/>
      <pageSetup scale="79" orientation="portrait" r:id="rId10"/>
      <headerFooter alignWithMargins="0"/>
    </customSheetView>
    <customSheetView guid="{B4A791FD-BFAC-4ED1-AC79-FF865E98E4E3}" scale="75" colorId="22" fitToPage="1">
      <selection activeCell="H22" sqref="H22"/>
      <rowBreaks count="5" manualBreakCount="5">
        <brk id="22" max="7" man="1"/>
        <brk id="28" max="7" man="1"/>
        <brk id="33" max="7" man="1"/>
        <brk id="60" max="7" man="1"/>
        <brk id="61" max="7" man="1"/>
      </rowBreaks>
      <pageMargins left="0.5" right="0.5" top="0.5" bottom="0.5" header="0.5" footer="0.5"/>
      <printOptions horizontalCentered="1" verticalCentered="1"/>
      <pageSetup scale="79" orientation="portrait" r:id="rId11"/>
      <headerFooter alignWithMargins="0"/>
    </customSheetView>
    <customSheetView guid="{1DFCFAAB-BEA9-4033-B573-C1428C6D4616}" scale="75" colorId="22" showPageBreaks="1" fitToPage="1">
      <selection activeCell="H22" sqref="H22"/>
      <rowBreaks count="2" manualBreakCount="2">
        <brk id="60" max="7" man="1"/>
        <brk id="61" max="16383" man="1"/>
      </rowBreaks>
      <pageMargins left="0.5" right="0.5" top="0.5" bottom="0.5" header="0.5" footer="0.5"/>
      <printOptions horizontalCentered="1" verticalCentered="1"/>
      <pageSetup scale="80" orientation="portrait" r:id="rId12"/>
      <headerFooter alignWithMargins="0"/>
    </customSheetView>
    <customSheetView guid="{24B34512-AD5F-4011-887B-567D11190E35}" scale="75" colorId="22" showPageBreaks="1" fitToPage="1">
      <selection activeCell="H22" sqref="H22"/>
      <rowBreaks count="7" manualBreakCount="7">
        <brk id="57" max="16383" man="1"/>
        <brk id="60" max="16383" man="1"/>
        <brk id="61" max="16383" man="1"/>
        <brk id="70" max="16383" man="1"/>
        <brk id="72" max="16383" man="1"/>
        <brk id="74" max="16383" man="1"/>
        <brk id="76" max="16383" man="1"/>
      </rowBreaks>
      <pageMargins left="0.5" right="0.5" top="0.5" bottom="0.5" header="0.5" footer="0.5"/>
      <printOptions horizontalCentered="1" verticalCentered="1"/>
      <pageSetup scale="10" orientation="portrait" r:id="rId13"/>
      <headerFooter alignWithMargins="0"/>
    </customSheetView>
  </customSheetViews>
  <printOptions horizontalCentered="1" verticalCentered="1"/>
  <pageMargins left="0.5" right="0.5" top="0.5" bottom="0.5" header="0.5" footer="0.5"/>
  <pageSetup scale="80" orientation="portrait" r:id="rId14"/>
  <headerFooter alignWithMargins="0"/>
  <rowBreaks count="7" manualBreakCount="7">
    <brk id="57" max="16383" man="1"/>
    <brk id="60" max="16383" man="1"/>
    <brk id="61" max="16383" man="1"/>
    <brk id="70" max="16383" man="1"/>
    <brk id="72" max="16383" man="1"/>
    <brk id="74" max="16383" man="1"/>
    <brk id="76" max="16383" man="1"/>
  </rowBreaks>
</worksheet>
</file>

<file path=xl/worksheets/sheet14.xml><?xml version="1.0" encoding="utf-8"?>
<worksheet xmlns="http://schemas.openxmlformats.org/spreadsheetml/2006/main" xmlns:r="http://schemas.openxmlformats.org/officeDocument/2006/relationships">
  <sheetPr transitionEvaluation="1"/>
  <dimension ref="A1:G83"/>
  <sheetViews>
    <sheetView defaultGridColor="0" topLeftCell="A4" colorId="22" zoomScale="70" zoomScaleNormal="70" workbookViewId="0">
      <selection activeCell="J31" sqref="J31"/>
    </sheetView>
  </sheetViews>
  <sheetFormatPr defaultColWidth="9.6640625" defaultRowHeight="15"/>
  <cols>
    <col min="1" max="1" width="4.6640625" customWidth="1"/>
    <col min="2" max="2" width="32.21875" customWidth="1"/>
    <col min="3" max="6" width="15.6640625" customWidth="1"/>
    <col min="7" max="7" width="10.6640625" customWidth="1"/>
  </cols>
  <sheetData>
    <row r="1" spans="1:7" ht="15.75" thickBot="1">
      <c r="A1" s="43" t="str">
        <f>'Data Sheet'!$A$49</f>
        <v>Annual Report of Central Hudson Gas &amp; Electric Corp.</v>
      </c>
      <c r="B1" s="101"/>
      <c r="C1" s="101"/>
      <c r="D1" s="101"/>
      <c r="E1" s="101"/>
      <c r="F1" s="191" t="str">
        <f>'Data Sheet'!$A$45</f>
        <v>Year ended December 31, 2013</v>
      </c>
      <c r="G1" s="121"/>
    </row>
    <row r="2" spans="1:7">
      <c r="A2" s="361"/>
      <c r="B2" s="362"/>
      <c r="C2" s="362"/>
      <c r="D2" s="362"/>
      <c r="E2" s="362"/>
      <c r="F2" s="362"/>
      <c r="G2" s="363"/>
    </row>
    <row r="3" spans="1:7" ht="15.75">
      <c r="A3" s="89" t="s">
        <v>2357</v>
      </c>
      <c r="B3" s="76"/>
      <c r="C3" s="76"/>
      <c r="D3" s="76"/>
      <c r="E3" s="76"/>
      <c r="F3" s="76"/>
      <c r="G3" s="77"/>
    </row>
    <row r="4" spans="1:7">
      <c r="A4" s="79"/>
      <c r="B4" s="71"/>
      <c r="C4" s="71"/>
      <c r="D4" s="71"/>
      <c r="E4" s="71"/>
      <c r="F4" s="71"/>
      <c r="G4" s="80"/>
    </row>
    <row r="5" spans="1:7">
      <c r="A5" s="118" t="s">
        <v>2358</v>
      </c>
      <c r="B5" s="287" t="s">
        <v>2359</v>
      </c>
      <c r="C5" s="287"/>
      <c r="D5" s="287"/>
      <c r="E5" s="287"/>
      <c r="F5" s="287"/>
      <c r="G5" s="364"/>
    </row>
    <row r="6" spans="1:7">
      <c r="A6" s="118" t="s">
        <v>2360</v>
      </c>
      <c r="B6" s="287" t="s">
        <v>2361</v>
      </c>
      <c r="C6" s="287"/>
      <c r="D6" s="287"/>
      <c r="E6" s="287"/>
      <c r="F6" s="287"/>
      <c r="G6" s="364"/>
    </row>
    <row r="7" spans="1:7">
      <c r="A7" s="118"/>
      <c r="B7" s="287" t="s">
        <v>2362</v>
      </c>
      <c r="C7" s="287"/>
      <c r="D7" s="287"/>
      <c r="E7" s="287"/>
      <c r="F7" s="287"/>
      <c r="G7" s="364"/>
    </row>
    <row r="8" spans="1:7">
      <c r="A8" s="118" t="s">
        <v>2363</v>
      </c>
      <c r="B8" s="287" t="s">
        <v>2364</v>
      </c>
      <c r="C8" s="287"/>
      <c r="D8" s="287"/>
      <c r="E8" s="287"/>
      <c r="F8" s="287"/>
      <c r="G8" s="364"/>
    </row>
    <row r="9" spans="1:7">
      <c r="A9" s="118"/>
      <c r="B9" s="287" t="s">
        <v>2365</v>
      </c>
      <c r="C9" s="287"/>
      <c r="D9" s="287"/>
      <c r="E9" s="287"/>
      <c r="F9" s="287"/>
      <c r="G9" s="364"/>
    </row>
    <row r="10" spans="1:7">
      <c r="A10" s="118" t="s">
        <v>2366</v>
      </c>
      <c r="B10" s="287" t="s">
        <v>2367</v>
      </c>
      <c r="C10" s="287"/>
      <c r="D10" s="287"/>
      <c r="E10" s="287"/>
      <c r="F10" s="287"/>
      <c r="G10" s="364"/>
    </row>
    <row r="11" spans="1:7">
      <c r="A11" s="118" t="s">
        <v>2368</v>
      </c>
      <c r="B11" s="287" t="s">
        <v>2369</v>
      </c>
      <c r="C11" s="287"/>
      <c r="D11" s="287"/>
      <c r="E11" s="287"/>
      <c r="F11" s="287"/>
      <c r="G11" s="364"/>
    </row>
    <row r="12" spans="1:7">
      <c r="A12" s="118"/>
      <c r="B12" s="287" t="s">
        <v>2370</v>
      </c>
      <c r="C12" s="287"/>
      <c r="D12" s="287"/>
      <c r="E12" s="287"/>
      <c r="F12" s="287"/>
      <c r="G12" s="364"/>
    </row>
    <row r="13" spans="1:7">
      <c r="A13" s="118" t="s">
        <v>2371</v>
      </c>
      <c r="B13" s="287" t="s">
        <v>1804</v>
      </c>
      <c r="C13" s="287"/>
      <c r="D13" s="287"/>
      <c r="E13" s="287"/>
      <c r="F13" s="287"/>
      <c r="G13" s="364"/>
    </row>
    <row r="14" spans="1:7">
      <c r="A14" s="326"/>
      <c r="B14" s="101"/>
      <c r="C14" s="101"/>
      <c r="D14" s="101"/>
      <c r="E14" s="101"/>
      <c r="F14" s="101"/>
      <c r="G14" s="304"/>
    </row>
    <row r="15" spans="1:7">
      <c r="A15" s="118"/>
      <c r="B15" s="122"/>
      <c r="C15" s="112" t="s">
        <v>1733</v>
      </c>
      <c r="D15" s="102"/>
      <c r="E15" s="101"/>
      <c r="F15" s="112" t="s">
        <v>1733</v>
      </c>
      <c r="G15" s="116"/>
    </row>
    <row r="16" spans="1:7">
      <c r="A16" s="118"/>
      <c r="B16" s="122"/>
      <c r="C16" s="112" t="s">
        <v>1757</v>
      </c>
      <c r="D16" s="122"/>
      <c r="E16" s="122"/>
      <c r="F16" s="112" t="s">
        <v>2183</v>
      </c>
      <c r="G16" s="113" t="s">
        <v>1805</v>
      </c>
    </row>
    <row r="17" spans="1:7">
      <c r="A17" s="118" t="s">
        <v>2411</v>
      </c>
      <c r="B17" s="1680" t="s">
        <v>3688</v>
      </c>
      <c r="C17" s="112" t="s">
        <v>1760</v>
      </c>
      <c r="D17" s="112" t="s">
        <v>1806</v>
      </c>
      <c r="E17" s="112" t="s">
        <v>1807</v>
      </c>
      <c r="F17" s="112" t="s">
        <v>2185</v>
      </c>
      <c r="G17" s="113" t="s">
        <v>1808</v>
      </c>
    </row>
    <row r="18" spans="1:7">
      <c r="A18" s="326" t="s">
        <v>1809</v>
      </c>
      <c r="B18" s="959" t="s">
        <v>2512</v>
      </c>
      <c r="C18" s="959" t="s">
        <v>2513</v>
      </c>
      <c r="D18" s="959" t="s">
        <v>644</v>
      </c>
      <c r="E18" s="959" t="s">
        <v>693</v>
      </c>
      <c r="F18" s="959" t="s">
        <v>1725</v>
      </c>
      <c r="G18" s="748" t="s">
        <v>1726</v>
      </c>
    </row>
    <row r="19" spans="1:7">
      <c r="A19" s="118">
        <v>1</v>
      </c>
      <c r="B19" s="122"/>
      <c r="C19" s="365"/>
      <c r="D19" s="365"/>
      <c r="E19" s="365"/>
      <c r="F19" s="365">
        <f t="shared" ref="F19:F31" si="0">C19+D19-E19</f>
        <v>0</v>
      </c>
      <c r="G19" s="328"/>
    </row>
    <row r="20" spans="1:7">
      <c r="A20" s="118">
        <v>2</v>
      </c>
      <c r="B20" s="122"/>
      <c r="C20" s="366"/>
      <c r="D20" s="366"/>
      <c r="E20" s="366"/>
      <c r="F20" s="366">
        <f t="shared" si="0"/>
        <v>0</v>
      </c>
      <c r="G20" s="328"/>
    </row>
    <row r="21" spans="1:7">
      <c r="A21" s="118">
        <v>3</v>
      </c>
      <c r="B21" s="122"/>
      <c r="C21" s="366"/>
      <c r="D21" s="366"/>
      <c r="E21" s="366"/>
      <c r="F21" s="366">
        <f t="shared" si="0"/>
        <v>0</v>
      </c>
      <c r="G21" s="328"/>
    </row>
    <row r="22" spans="1:7">
      <c r="A22" s="118">
        <v>4</v>
      </c>
      <c r="B22" s="122"/>
      <c r="C22" s="366"/>
      <c r="D22" s="366"/>
      <c r="E22" s="366"/>
      <c r="F22" s="366">
        <f t="shared" si="0"/>
        <v>0</v>
      </c>
      <c r="G22" s="328"/>
    </row>
    <row r="23" spans="1:7">
      <c r="A23" s="118">
        <v>5</v>
      </c>
      <c r="B23" s="122"/>
      <c r="C23" s="366"/>
      <c r="D23" s="366"/>
      <c r="E23" s="366"/>
      <c r="F23" s="366">
        <f t="shared" si="0"/>
        <v>0</v>
      </c>
      <c r="G23" s="328"/>
    </row>
    <row r="24" spans="1:7">
      <c r="A24" s="118">
        <v>6</v>
      </c>
      <c r="B24" s="122"/>
      <c r="C24" s="366"/>
      <c r="D24" s="366"/>
      <c r="E24" s="366"/>
      <c r="F24" s="366">
        <f t="shared" si="0"/>
        <v>0</v>
      </c>
      <c r="G24" s="328"/>
    </row>
    <row r="25" spans="1:7">
      <c r="A25" s="118">
        <v>7</v>
      </c>
      <c r="B25" s="122"/>
      <c r="C25" s="366"/>
      <c r="D25" s="366"/>
      <c r="E25" s="366"/>
      <c r="F25" s="366">
        <f t="shared" si="0"/>
        <v>0</v>
      </c>
      <c r="G25" s="328"/>
    </row>
    <row r="26" spans="1:7">
      <c r="A26" s="118">
        <v>8</v>
      </c>
      <c r="B26" s="122"/>
      <c r="C26" s="366"/>
      <c r="D26" s="366"/>
      <c r="E26" s="366"/>
      <c r="F26" s="366">
        <f t="shared" si="0"/>
        <v>0</v>
      </c>
      <c r="G26" s="328"/>
    </row>
    <row r="27" spans="1:7">
      <c r="A27" s="118">
        <v>9</v>
      </c>
      <c r="B27" s="122"/>
      <c r="C27" s="366"/>
      <c r="D27" s="366"/>
      <c r="E27" s="366"/>
      <c r="F27" s="366">
        <f t="shared" si="0"/>
        <v>0</v>
      </c>
      <c r="G27" s="328"/>
    </row>
    <row r="28" spans="1:7">
      <c r="A28" s="118">
        <v>10</v>
      </c>
      <c r="B28" s="122"/>
      <c r="C28" s="366"/>
      <c r="D28" s="366"/>
      <c r="E28" s="366"/>
      <c r="F28" s="366">
        <f t="shared" si="0"/>
        <v>0</v>
      </c>
      <c r="G28" s="328"/>
    </row>
    <row r="29" spans="1:7">
      <c r="A29" s="118">
        <v>11</v>
      </c>
      <c r="B29" s="122"/>
      <c r="C29" s="366"/>
      <c r="D29" s="366"/>
      <c r="E29" s="366"/>
      <c r="F29" s="366">
        <f t="shared" si="0"/>
        <v>0</v>
      </c>
      <c r="G29" s="328"/>
    </row>
    <row r="30" spans="1:7">
      <c r="A30" s="118">
        <v>12</v>
      </c>
      <c r="B30" s="122"/>
      <c r="C30" s="366"/>
      <c r="D30" s="366"/>
      <c r="E30" s="366"/>
      <c r="F30" s="366">
        <f t="shared" si="0"/>
        <v>0</v>
      </c>
      <c r="G30" s="328"/>
    </row>
    <row r="31" spans="1:7">
      <c r="A31" s="118">
        <v>13</v>
      </c>
      <c r="B31" s="122"/>
      <c r="C31" s="366"/>
      <c r="D31" s="366"/>
      <c r="E31" s="366"/>
      <c r="F31" s="366">
        <f t="shared" si="0"/>
        <v>0</v>
      </c>
      <c r="G31" s="328"/>
    </row>
    <row r="32" spans="1:7">
      <c r="A32" s="118">
        <v>14</v>
      </c>
      <c r="B32" s="960" t="s">
        <v>1810</v>
      </c>
      <c r="C32" s="367">
        <f>SUM(C19:C31)</f>
        <v>0</v>
      </c>
      <c r="D32" s="367">
        <f>SUM(D19:D31)</f>
        <v>0</v>
      </c>
      <c r="E32" s="367">
        <f>SUM(E19:E31)</f>
        <v>0</v>
      </c>
      <c r="F32" s="367">
        <f>SUM(F19:F31)</f>
        <v>0</v>
      </c>
      <c r="G32" s="315">
        <f>SUM(G19:G31)</f>
        <v>0</v>
      </c>
    </row>
    <row r="33" spans="1:7">
      <c r="A33" s="118">
        <v>15</v>
      </c>
      <c r="B33" s="122"/>
      <c r="C33" s="365"/>
      <c r="D33" s="365"/>
      <c r="E33" s="365"/>
      <c r="F33" s="365">
        <f t="shared" ref="F33:F65" si="1">C33+D33-E33</f>
        <v>0</v>
      </c>
      <c r="G33" s="328"/>
    </row>
    <row r="34" spans="1:7">
      <c r="A34" s="118">
        <v>16</v>
      </c>
      <c r="B34" s="122" t="s">
        <v>3024</v>
      </c>
      <c r="C34" s="368">
        <v>-253936</v>
      </c>
      <c r="D34" s="368">
        <f>263431+8032</f>
        <v>271463</v>
      </c>
      <c r="E34" s="368"/>
      <c r="F34" s="366">
        <f t="shared" si="1"/>
        <v>17527</v>
      </c>
      <c r="G34" s="328"/>
    </row>
    <row r="35" spans="1:7">
      <c r="A35" s="118">
        <v>17</v>
      </c>
      <c r="B35" s="122" t="s">
        <v>3025</v>
      </c>
      <c r="C35" s="368">
        <v>275914</v>
      </c>
      <c r="D35" s="368">
        <v>461162</v>
      </c>
      <c r="E35" s="368">
        <v>247810</v>
      </c>
      <c r="F35" s="366">
        <f t="shared" si="1"/>
        <v>489266</v>
      </c>
      <c r="G35" s="328"/>
    </row>
    <row r="36" spans="1:7">
      <c r="A36" s="118">
        <v>18</v>
      </c>
      <c r="B36" s="1681" t="s">
        <v>3689</v>
      </c>
      <c r="C36" s="368">
        <v>0</v>
      </c>
      <c r="D36" s="368">
        <v>107439</v>
      </c>
      <c r="E36" s="368">
        <v>14869</v>
      </c>
      <c r="F36" s="366">
        <f t="shared" si="1"/>
        <v>92570</v>
      </c>
      <c r="G36" s="328" t="s">
        <v>646</v>
      </c>
    </row>
    <row r="37" spans="1:7">
      <c r="A37" s="118">
        <v>19</v>
      </c>
      <c r="B37" s="122" t="s">
        <v>646</v>
      </c>
      <c r="C37" s="366"/>
      <c r="D37" s="366" t="s">
        <v>646</v>
      </c>
      <c r="E37" s="366" t="s">
        <v>646</v>
      </c>
      <c r="F37" s="366">
        <f t="shared" si="1"/>
        <v>0</v>
      </c>
      <c r="G37" s="328"/>
    </row>
    <row r="38" spans="1:7">
      <c r="A38" s="118">
        <v>20</v>
      </c>
      <c r="B38" s="122" t="s">
        <v>646</v>
      </c>
      <c r="C38" s="366"/>
      <c r="D38" s="366" t="s">
        <v>646</v>
      </c>
      <c r="E38" s="366" t="s">
        <v>646</v>
      </c>
      <c r="F38" s="366">
        <f t="shared" si="1"/>
        <v>0</v>
      </c>
      <c r="G38" s="328"/>
    </row>
    <row r="39" spans="1:7">
      <c r="A39" s="118">
        <v>21</v>
      </c>
      <c r="B39" s="122" t="s">
        <v>646</v>
      </c>
      <c r="C39" s="366"/>
      <c r="D39" s="366" t="s">
        <v>646</v>
      </c>
      <c r="E39" s="366" t="s">
        <v>646</v>
      </c>
      <c r="F39" s="366">
        <f t="shared" si="1"/>
        <v>0</v>
      </c>
      <c r="G39" s="328"/>
    </row>
    <row r="40" spans="1:7">
      <c r="A40" s="118">
        <v>22</v>
      </c>
      <c r="B40" s="122" t="s">
        <v>646</v>
      </c>
      <c r="C40" s="366"/>
      <c r="D40" s="366" t="s">
        <v>646</v>
      </c>
      <c r="E40" s="366" t="s">
        <v>646</v>
      </c>
      <c r="F40" s="366">
        <f t="shared" si="1"/>
        <v>0</v>
      </c>
      <c r="G40" s="328"/>
    </row>
    <row r="41" spans="1:7">
      <c r="A41" s="118">
        <v>23</v>
      </c>
      <c r="B41" s="122" t="s">
        <v>646</v>
      </c>
      <c r="C41" s="366"/>
      <c r="D41" s="366"/>
      <c r="E41" s="366" t="s">
        <v>646</v>
      </c>
      <c r="F41" s="366">
        <f t="shared" si="1"/>
        <v>0</v>
      </c>
      <c r="G41" s="328"/>
    </row>
    <row r="42" spans="1:7">
      <c r="A42" s="118">
        <v>24</v>
      </c>
      <c r="B42" s="122"/>
      <c r="C42" s="366"/>
      <c r="D42" s="366"/>
      <c r="E42" s="366"/>
      <c r="F42" s="366">
        <f t="shared" si="1"/>
        <v>0</v>
      </c>
      <c r="G42" s="328"/>
    </row>
    <row r="43" spans="1:7">
      <c r="A43" s="118">
        <v>25</v>
      </c>
      <c r="B43" s="122"/>
      <c r="C43" s="366"/>
      <c r="D43" s="366"/>
      <c r="E43" s="366"/>
      <c r="F43" s="366">
        <f t="shared" si="1"/>
        <v>0</v>
      </c>
      <c r="G43" s="328" t="s">
        <v>646</v>
      </c>
    </row>
    <row r="44" spans="1:7">
      <c r="A44" s="118">
        <v>26</v>
      </c>
      <c r="B44" s="1658"/>
      <c r="C44" s="366"/>
      <c r="D44" s="366"/>
      <c r="E44" s="366"/>
      <c r="F44" s="366">
        <f t="shared" si="1"/>
        <v>0</v>
      </c>
      <c r="G44" s="328"/>
    </row>
    <row r="45" spans="1:7">
      <c r="A45" s="118">
        <v>27</v>
      </c>
      <c r="B45" s="122"/>
      <c r="C45" s="366"/>
      <c r="D45" s="366"/>
      <c r="E45" s="366"/>
      <c r="F45" s="366">
        <f t="shared" si="1"/>
        <v>0</v>
      </c>
      <c r="G45" s="328"/>
    </row>
    <row r="46" spans="1:7">
      <c r="A46" s="118">
        <v>28</v>
      </c>
      <c r="B46" s="122"/>
      <c r="C46" s="366"/>
      <c r="D46" s="366"/>
      <c r="E46" s="366"/>
      <c r="F46" s="366">
        <f t="shared" si="1"/>
        <v>0</v>
      </c>
      <c r="G46" s="328"/>
    </row>
    <row r="47" spans="1:7">
      <c r="A47" s="118">
        <v>29</v>
      </c>
      <c r="B47" s="122"/>
      <c r="C47" s="366"/>
      <c r="D47" s="366"/>
      <c r="E47" s="366"/>
      <c r="F47" s="366">
        <f t="shared" si="1"/>
        <v>0</v>
      </c>
      <c r="G47" s="328"/>
    </row>
    <row r="48" spans="1:7">
      <c r="A48" s="118">
        <v>30</v>
      </c>
      <c r="B48" s="122"/>
      <c r="C48" s="366"/>
      <c r="D48" s="366" t="s">
        <v>646</v>
      </c>
      <c r="E48" s="366" t="s">
        <v>646</v>
      </c>
      <c r="F48" s="366">
        <f t="shared" si="1"/>
        <v>0</v>
      </c>
      <c r="G48" s="328"/>
    </row>
    <row r="49" spans="1:7">
      <c r="A49" s="118">
        <v>31</v>
      </c>
      <c r="B49" s="122"/>
      <c r="C49" s="366"/>
      <c r="D49" s="366"/>
      <c r="E49" s="366"/>
      <c r="F49" s="366">
        <f t="shared" si="1"/>
        <v>0</v>
      </c>
      <c r="G49" s="328"/>
    </row>
    <row r="50" spans="1:7">
      <c r="A50" s="118">
        <v>32</v>
      </c>
      <c r="B50" s="122"/>
      <c r="C50" s="366"/>
      <c r="D50" s="366"/>
      <c r="E50" s="366"/>
      <c r="F50" s="366">
        <f t="shared" si="1"/>
        <v>0</v>
      </c>
      <c r="G50" s="328"/>
    </row>
    <row r="51" spans="1:7">
      <c r="A51" s="118">
        <v>33</v>
      </c>
      <c r="B51" s="122"/>
      <c r="C51" s="366"/>
      <c r="D51" s="366"/>
      <c r="E51" s="366"/>
      <c r="F51" s="366">
        <f t="shared" si="1"/>
        <v>0</v>
      </c>
      <c r="G51" s="328"/>
    </row>
    <row r="52" spans="1:7">
      <c r="A52" s="118">
        <v>34</v>
      </c>
      <c r="B52" s="122"/>
      <c r="C52" s="366"/>
      <c r="D52" s="366"/>
      <c r="E52" s="366"/>
      <c r="F52" s="366">
        <f t="shared" si="1"/>
        <v>0</v>
      </c>
      <c r="G52" s="328"/>
    </row>
    <row r="53" spans="1:7">
      <c r="A53" s="118">
        <v>35</v>
      </c>
      <c r="B53" s="122"/>
      <c r="C53" s="366"/>
      <c r="D53" s="366"/>
      <c r="E53" s="366"/>
      <c r="F53" s="366">
        <f t="shared" si="1"/>
        <v>0</v>
      </c>
      <c r="G53" s="328"/>
    </row>
    <row r="54" spans="1:7">
      <c r="A54" s="118">
        <v>36</v>
      </c>
      <c r="B54" s="122"/>
      <c r="C54" s="366"/>
      <c r="D54" s="366"/>
      <c r="E54" s="366"/>
      <c r="F54" s="366">
        <f t="shared" si="1"/>
        <v>0</v>
      </c>
      <c r="G54" s="328"/>
    </row>
    <row r="55" spans="1:7">
      <c r="A55" s="118">
        <v>37</v>
      </c>
      <c r="B55" s="122"/>
      <c r="C55" s="366"/>
      <c r="D55" s="366"/>
      <c r="E55" s="366"/>
      <c r="F55" s="366">
        <f t="shared" si="1"/>
        <v>0</v>
      </c>
      <c r="G55" s="328"/>
    </row>
    <row r="56" spans="1:7">
      <c r="A56" s="118">
        <v>38</v>
      </c>
      <c r="B56" s="122"/>
      <c r="C56" s="366"/>
      <c r="D56" s="366"/>
      <c r="E56" s="366"/>
      <c r="F56" s="366">
        <f t="shared" si="1"/>
        <v>0</v>
      </c>
      <c r="G56" s="328"/>
    </row>
    <row r="57" spans="1:7">
      <c r="A57" s="118">
        <v>39</v>
      </c>
      <c r="B57" s="122"/>
      <c r="C57" s="366"/>
      <c r="D57" s="366"/>
      <c r="E57" s="366"/>
      <c r="F57" s="366">
        <f t="shared" si="1"/>
        <v>0</v>
      </c>
      <c r="G57" s="328"/>
    </row>
    <row r="58" spans="1:7">
      <c r="A58" s="118">
        <v>40</v>
      </c>
      <c r="B58" s="122"/>
      <c r="C58" s="366"/>
      <c r="D58" s="366"/>
      <c r="E58" s="366"/>
      <c r="F58" s="366">
        <f t="shared" si="1"/>
        <v>0</v>
      </c>
      <c r="G58" s="328"/>
    </row>
    <row r="59" spans="1:7">
      <c r="A59" s="118">
        <v>41</v>
      </c>
      <c r="B59" s="122"/>
      <c r="C59" s="366"/>
      <c r="D59" s="366"/>
      <c r="E59" s="366"/>
      <c r="F59" s="366">
        <f t="shared" si="1"/>
        <v>0</v>
      </c>
      <c r="G59" s="328"/>
    </row>
    <row r="60" spans="1:7">
      <c r="A60" s="118">
        <v>42</v>
      </c>
      <c r="B60" s="122"/>
      <c r="C60" s="366"/>
      <c r="D60" s="366"/>
      <c r="E60" s="366"/>
      <c r="F60" s="366">
        <f t="shared" si="1"/>
        <v>0</v>
      </c>
      <c r="G60" s="328"/>
    </row>
    <row r="61" spans="1:7">
      <c r="A61" s="118">
        <v>43</v>
      </c>
      <c r="B61" s="122"/>
      <c r="C61" s="366"/>
      <c r="D61" s="366"/>
      <c r="E61" s="366"/>
      <c r="F61" s="366">
        <f t="shared" si="1"/>
        <v>0</v>
      </c>
      <c r="G61" s="328"/>
    </row>
    <row r="62" spans="1:7">
      <c r="A62" s="118">
        <v>44</v>
      </c>
      <c r="B62" s="122"/>
      <c r="C62" s="366"/>
      <c r="D62" s="366"/>
      <c r="E62" s="366"/>
      <c r="F62" s="366">
        <f t="shared" si="1"/>
        <v>0</v>
      </c>
      <c r="G62" s="328"/>
    </row>
    <row r="63" spans="1:7">
      <c r="A63" s="118">
        <v>45</v>
      </c>
      <c r="B63" s="122"/>
      <c r="C63" s="366"/>
      <c r="D63" s="366"/>
      <c r="E63" s="366"/>
      <c r="F63" s="366">
        <f t="shared" si="1"/>
        <v>0</v>
      </c>
      <c r="G63" s="328"/>
    </row>
    <row r="64" spans="1:7">
      <c r="A64" s="118">
        <v>46</v>
      </c>
      <c r="B64" s="122"/>
      <c r="C64" s="366"/>
      <c r="D64" s="366"/>
      <c r="E64" s="366"/>
      <c r="F64" s="366">
        <f t="shared" si="1"/>
        <v>0</v>
      </c>
      <c r="G64" s="328"/>
    </row>
    <row r="65" spans="1:7">
      <c r="A65" s="118">
        <v>47</v>
      </c>
      <c r="B65" s="122"/>
      <c r="C65" s="366"/>
      <c r="D65" s="366"/>
      <c r="E65" s="366"/>
      <c r="F65" s="366">
        <f t="shared" si="1"/>
        <v>0</v>
      </c>
      <c r="G65" s="328"/>
    </row>
    <row r="66" spans="1:7" ht="15.75" thickBot="1">
      <c r="A66" s="369">
        <v>48</v>
      </c>
      <c r="B66" s="961" t="s">
        <v>1811</v>
      </c>
      <c r="C66" s="370">
        <f>SUM(C33:C65)</f>
        <v>21978</v>
      </c>
      <c r="D66" s="370">
        <f>SUM(D33:D65)</f>
        <v>840064</v>
      </c>
      <c r="E66" s="370">
        <f>SUM(E33:E65)</f>
        <v>262679</v>
      </c>
      <c r="F66" s="370">
        <f>SUM(F33:F65)</f>
        <v>599363</v>
      </c>
      <c r="G66" s="320">
        <f>SUM(G33:G65)</f>
        <v>0</v>
      </c>
    </row>
    <row r="67" spans="1:7">
      <c r="A67" s="85" t="s">
        <v>2356</v>
      </c>
      <c r="B67" s="85"/>
      <c r="C67" s="85"/>
      <c r="D67" s="85"/>
      <c r="E67" s="85"/>
      <c r="F67" s="85"/>
      <c r="G67" s="85"/>
    </row>
    <row r="68" spans="1:7">
      <c r="A68" s="121" t="s">
        <v>1812</v>
      </c>
      <c r="B68" s="121"/>
      <c r="C68" s="121"/>
      <c r="D68" s="121"/>
      <c r="E68" s="121"/>
      <c r="F68" s="121"/>
      <c r="G68" s="121"/>
    </row>
    <row r="69" spans="1:7" ht="18">
      <c r="A69" s="271"/>
      <c r="B69" s="271"/>
      <c r="C69" s="271"/>
      <c r="D69" s="271"/>
      <c r="E69" s="271"/>
      <c r="F69" s="271"/>
      <c r="G69" s="271"/>
    </row>
    <row r="70" spans="1:7" ht="18">
      <c r="A70" s="271"/>
      <c r="B70" s="271"/>
      <c r="C70" s="271"/>
      <c r="D70" s="271"/>
      <c r="E70" s="271"/>
      <c r="F70" s="271"/>
      <c r="G70" s="271"/>
    </row>
    <row r="71" spans="1:7" ht="18">
      <c r="A71" s="271"/>
      <c r="B71" s="271"/>
      <c r="C71" s="271"/>
      <c r="D71" s="271"/>
      <c r="E71" s="271"/>
      <c r="F71" s="271"/>
      <c r="G71" s="271"/>
    </row>
    <row r="72" spans="1:7" ht="18">
      <c r="A72" s="271"/>
      <c r="B72" s="271"/>
      <c r="C72" s="271"/>
      <c r="D72" s="271"/>
      <c r="E72" s="271"/>
      <c r="F72" s="271"/>
      <c r="G72" s="271"/>
    </row>
    <row r="73" spans="1:7" ht="18">
      <c r="A73" s="271"/>
      <c r="C73" s="271"/>
      <c r="D73" s="271"/>
      <c r="E73" s="271"/>
      <c r="F73" s="271"/>
      <c r="G73" s="271"/>
    </row>
    <row r="74" spans="1:7" ht="18">
      <c r="A74" s="271"/>
      <c r="C74" s="271"/>
      <c r="D74" s="271"/>
      <c r="E74" s="271"/>
      <c r="F74" s="271"/>
      <c r="G74" s="271"/>
    </row>
    <row r="75" spans="1:7" ht="18">
      <c r="A75" s="271"/>
      <c r="B75" s="70"/>
      <c r="C75" s="271"/>
      <c r="E75" s="271"/>
      <c r="F75" s="271"/>
      <c r="G75" s="271"/>
    </row>
    <row r="76" spans="1:7" ht="18">
      <c r="A76" s="271"/>
      <c r="C76" s="271"/>
      <c r="E76" s="271"/>
      <c r="F76" s="271"/>
      <c r="G76" s="271"/>
    </row>
    <row r="77" spans="1:7" ht="18">
      <c r="A77" s="271"/>
      <c r="B77" s="70"/>
      <c r="C77" s="271"/>
      <c r="E77" s="271"/>
      <c r="F77" s="271"/>
      <c r="G77" s="271"/>
    </row>
    <row r="78" spans="1:7" ht="18">
      <c r="A78" s="271"/>
      <c r="B78" s="70"/>
      <c r="C78" s="271"/>
      <c r="E78" s="271"/>
      <c r="F78" s="271"/>
      <c r="G78" s="271"/>
    </row>
    <row r="79" spans="1:7" ht="18">
      <c r="A79" s="271"/>
      <c r="B79" s="70"/>
      <c r="C79" s="271"/>
      <c r="E79" s="271"/>
      <c r="F79" s="271"/>
      <c r="G79" s="271"/>
    </row>
    <row r="80" spans="1:7" ht="18">
      <c r="A80" s="271"/>
      <c r="B80" s="70"/>
      <c r="C80" s="271"/>
      <c r="E80" s="271"/>
      <c r="F80" s="271"/>
      <c r="G80" s="271"/>
    </row>
    <row r="81" spans="1:7" ht="18">
      <c r="A81" s="271"/>
      <c r="B81" s="70"/>
      <c r="C81" s="271"/>
      <c r="E81" s="271"/>
      <c r="F81" s="271"/>
      <c r="G81" s="271"/>
    </row>
    <row r="82" spans="1:7" ht="18">
      <c r="A82" s="271"/>
      <c r="B82" s="70"/>
      <c r="C82" s="271"/>
      <c r="E82" s="271"/>
      <c r="F82" s="271"/>
      <c r="G82" s="271"/>
    </row>
    <row r="83" spans="1:7" ht="18">
      <c r="A83" s="271"/>
      <c r="B83" s="70"/>
      <c r="C83" s="271"/>
      <c r="E83" s="271"/>
      <c r="F83" s="271"/>
      <c r="G83" s="271"/>
    </row>
  </sheetData>
  <customSheetViews>
    <customSheetView guid="{4928BF23-7841-445B-B276-4DDA011E86BA}" scale="70" colorId="22" topLeftCell="A19">
      <selection activeCell="B44" sqref="B44"/>
      <pageMargins left="0.5" right="0.5" top="0.5" bottom="0.5" header="0.5" footer="0.5"/>
      <printOptions horizontalCentered="1" verticalCentered="1"/>
      <pageSetup scale="65" orientation="portrait" r:id="rId1"/>
      <headerFooter alignWithMargins="0"/>
    </customSheetView>
    <customSheetView guid="{10BEBEA5-666D-4E42-8C33-BE2CECB0CEEE}" scale="70" colorId="22">
      <pageMargins left="0.5" right="0.5" top="0.5" bottom="0.5" header="0.5" footer="0.5"/>
      <printOptions horizontalCentered="1" verticalCentered="1"/>
      <pageSetup scale="65" orientation="portrait" r:id="rId2"/>
      <headerFooter alignWithMargins="0"/>
    </customSheetView>
    <customSheetView guid="{7EABFE2B-86ED-418A-B3E7-C3498E6134E5}" scale="70" colorId="22">
      <pageMargins left="0.5" right="0.5" top="0.5" bottom="0.5" header="0.5" footer="0.5"/>
      <printOptions horizontalCentered="1" verticalCentered="1"/>
      <pageSetup scale="65" orientation="portrait" r:id="rId3"/>
      <headerFooter alignWithMargins="0"/>
    </customSheetView>
    <customSheetView guid="{8787D503-0E53-496F-A823-DBDA291CFB74}" scale="70" colorId="22">
      <pageMargins left="0.5" right="0.5" top="0.5" bottom="0.5" header="0.5" footer="0.5"/>
      <printOptions horizontalCentered="1" verticalCentered="1"/>
      <pageSetup scale="65" orientation="portrait" r:id="rId4"/>
      <headerFooter alignWithMargins="0"/>
    </customSheetView>
    <customSheetView guid="{56FC0D8B-DE78-4144-BF1E-B4BF4CC15D6C}" scale="70" colorId="22" topLeftCell="A16">
      <selection activeCell="E41" sqref="E41"/>
      <pageMargins left="0.5" right="0.5" top="0.5" bottom="0.5" header="0.5" footer="0.5"/>
      <printOptions horizontalCentered="1" verticalCentered="1"/>
      <pageSetup scale="65" orientation="portrait" r:id="rId5"/>
      <headerFooter alignWithMargins="0"/>
    </customSheetView>
    <customSheetView guid="{22D28A66-17F3-4A9A-B88B-6F61E2AD90F2}" scale="70" colorId="22">
      <pageMargins left="0.5" right="0.5" top="0.5" bottom="0.5" header="0.5" footer="0.5"/>
      <printOptions horizontalCentered="1" verticalCentered="1"/>
      <pageSetup scale="65" orientation="portrait" r:id="rId6"/>
      <headerFooter alignWithMargins="0"/>
    </customSheetView>
    <customSheetView guid="{38FEF62C-E434-43FF-91B6-A4BAF1D28941}" scale="70" colorId="22">
      <pageMargins left="0.5" right="0.5" top="0.5" bottom="0.5" header="0.5" footer="0.5"/>
      <printOptions horizontalCentered="1" verticalCentered="1"/>
      <pageSetup scale="65" orientation="portrait" r:id="rId7"/>
      <headerFooter alignWithMargins="0"/>
    </customSheetView>
    <customSheetView guid="{3B00EE9E-100B-4E0B-97A5-9938B41F46C6}" scale="70" colorId="22" showPageBreaks="1" topLeftCell="A16">
      <selection activeCell="E41" sqref="E41"/>
      <pageMargins left="0.5" right="0.5" top="0.5" bottom="0.5" header="0.5" footer="0.5"/>
      <printOptions horizontalCentered="1" verticalCentered="1"/>
      <pageSetup scale="65" orientation="portrait" r:id="rId8"/>
      <headerFooter alignWithMargins="0"/>
    </customSheetView>
    <customSheetView guid="{70140D13-E05C-4A32-B097-7656031EFC54}" scale="70" colorId="22">
      <selection activeCell="C34" sqref="C34"/>
      <pageMargins left="0.5" right="0.5" top="0.5" bottom="0.5" header="0.5" footer="0.5"/>
      <printOptions horizontalCentered="1" verticalCentered="1"/>
      <pageSetup scale="65" orientation="portrait" r:id="rId9"/>
      <headerFooter alignWithMargins="0"/>
    </customSheetView>
    <customSheetView guid="{3A57D69F-D25D-44C3-9DE0-88B774091642}" scale="70" colorId="22">
      <pageMargins left="0.5" right="0.5" top="0.5" bottom="0.5" header="0.5" footer="0.5"/>
      <printOptions horizontalCentered="1" verticalCentered="1"/>
      <pageSetup scale="65" orientation="portrait" r:id="rId10"/>
      <headerFooter alignWithMargins="0"/>
    </customSheetView>
    <customSheetView guid="{CA9A34E5-DE78-429D-AEC4-74C7250B775C}" scale="70" colorId="22">
      <pageMargins left="0.5" right="0.5" top="0.5" bottom="0.5" header="0.5" footer="0.5"/>
      <printOptions horizontalCentered="1" verticalCentered="1"/>
      <pageSetup scale="65" orientation="portrait" r:id="rId11"/>
      <headerFooter alignWithMargins="0"/>
    </customSheetView>
    <customSheetView guid="{B4A791FD-BFAC-4ED1-AC79-FF865E98E4E3}" scale="70" colorId="22">
      <pageMargins left="0.5" right="0.5" top="0.5" bottom="0.5" header="0.5" footer="0.5"/>
      <printOptions horizontalCentered="1" verticalCentered="1"/>
      <pageSetup scale="65" orientation="portrait" r:id="rId12"/>
      <headerFooter alignWithMargins="0"/>
    </customSheetView>
    <customSheetView guid="{1DFCFAAB-BEA9-4033-B573-C1428C6D4616}" scale="70" colorId="22">
      <pageMargins left="0.5" right="0.5" top="0.5" bottom="0.5" header="0.5" footer="0.5"/>
      <printOptions horizontalCentered="1" verticalCentered="1"/>
      <pageSetup scale="65" orientation="portrait" r:id="rId13"/>
      <headerFooter alignWithMargins="0"/>
    </customSheetView>
    <customSheetView guid="{24B34512-AD5F-4011-887B-567D11190E35}" scale="70" colorId="22">
      <pageMargins left="0.5" right="0.5" top="0.5" bottom="0.5" header="0.5" footer="0.5"/>
      <printOptions horizontalCentered="1" verticalCentered="1"/>
      <pageSetup scale="65" orientation="portrait" r:id="rId14"/>
      <headerFooter alignWithMargins="0"/>
    </customSheetView>
  </customSheetViews>
  <printOptions horizontalCentered="1" verticalCentered="1"/>
  <pageMargins left="0.5" right="0.5" top="0.5" bottom="0.5" header="0.5" footer="0.5"/>
  <pageSetup scale="65" orientation="portrait" r:id="rId15"/>
  <headerFooter alignWithMargins="0"/>
</worksheet>
</file>

<file path=xl/worksheets/sheet15.xml><?xml version="1.0" encoding="utf-8"?>
<worksheet xmlns="http://schemas.openxmlformats.org/spreadsheetml/2006/main" xmlns:r="http://schemas.openxmlformats.org/officeDocument/2006/relationships">
  <sheetPr transitionEvaluation="1"/>
  <dimension ref="A1:BC105"/>
  <sheetViews>
    <sheetView defaultGridColor="0" colorId="22" zoomScale="70" zoomScaleNormal="70" workbookViewId="0">
      <selection activeCell="L29" sqref="L29"/>
    </sheetView>
  </sheetViews>
  <sheetFormatPr defaultColWidth="9.6640625" defaultRowHeight="15"/>
  <cols>
    <col min="1" max="1" width="6.21875" customWidth="1"/>
    <col min="2" max="2" width="5.21875" customWidth="1"/>
    <col min="3" max="3" width="42.6640625" customWidth="1"/>
    <col min="4" max="7" width="12.6640625" customWidth="1"/>
  </cols>
  <sheetData>
    <row r="1" spans="1:23" ht="15.75" thickBot="1">
      <c r="A1" s="1077" t="str">
        <f>'Data Sheet'!$A$49</f>
        <v>Annual Report of Central Hudson Gas &amp; Electric Corp.</v>
      </c>
      <c r="B1" s="371"/>
      <c r="C1" s="371"/>
      <c r="D1" s="371"/>
      <c r="E1" s="371"/>
      <c r="F1" s="1081" t="str">
        <f>'Data Sheet'!$A$45</f>
        <v>Year ended December 31, 2013</v>
      </c>
      <c r="G1" s="372"/>
      <c r="H1" s="371"/>
      <c r="I1" s="371"/>
      <c r="J1" s="371"/>
      <c r="K1" s="371"/>
      <c r="L1" s="371"/>
      <c r="M1" s="371"/>
      <c r="N1" s="371"/>
      <c r="O1" s="371"/>
      <c r="P1" s="371"/>
      <c r="Q1" s="371"/>
      <c r="R1" s="371"/>
      <c r="S1" s="371"/>
      <c r="T1" s="371"/>
      <c r="U1" s="371"/>
      <c r="V1" s="371"/>
      <c r="W1" s="371"/>
    </row>
    <row r="2" spans="1:23">
      <c r="A2" s="44" t="s">
        <v>646</v>
      </c>
      <c r="B2" s="45"/>
      <c r="C2" s="45"/>
      <c r="D2" s="45"/>
      <c r="E2" s="45"/>
      <c r="F2" s="45"/>
      <c r="G2" s="46"/>
    </row>
    <row r="3" spans="1:23" ht="15.75">
      <c r="A3" s="373"/>
      <c r="B3" s="374"/>
      <c r="C3" s="375" t="s">
        <v>1813</v>
      </c>
      <c r="D3" s="375"/>
      <c r="E3" s="375"/>
      <c r="F3" s="374"/>
      <c r="G3" s="376"/>
    </row>
    <row r="4" spans="1:23" ht="15.75">
      <c r="A4" s="373"/>
      <c r="B4" s="377"/>
      <c r="C4" s="377"/>
      <c r="D4" s="377"/>
      <c r="E4" s="377"/>
      <c r="F4" s="377"/>
      <c r="G4" s="376"/>
    </row>
    <row r="5" spans="1:23">
      <c r="A5" s="444" t="s">
        <v>2358</v>
      </c>
      <c r="B5" s="287"/>
      <c r="C5" s="1083" t="s">
        <v>1359</v>
      </c>
      <c r="D5" s="333"/>
      <c r="E5" s="333"/>
      <c r="F5" s="333"/>
      <c r="G5" s="364"/>
    </row>
    <row r="6" spans="1:23">
      <c r="A6" s="444" t="s">
        <v>2360</v>
      </c>
      <c r="B6" s="288"/>
      <c r="C6" s="1083" t="s">
        <v>1360</v>
      </c>
      <c r="D6" s="333"/>
      <c r="E6" s="333"/>
      <c r="F6" s="333"/>
      <c r="G6" s="364"/>
    </row>
    <row r="7" spans="1:23">
      <c r="A7" s="378"/>
      <c r="B7" s="287"/>
      <c r="C7" s="1083" t="s">
        <v>1361</v>
      </c>
      <c r="D7" s="333"/>
      <c r="E7" s="333"/>
      <c r="F7" s="333"/>
      <c r="G7" s="364"/>
    </row>
    <row r="8" spans="1:23">
      <c r="A8" s="378"/>
      <c r="B8" s="287"/>
      <c r="C8" s="1083" t="s">
        <v>1362</v>
      </c>
      <c r="D8" s="333"/>
      <c r="E8" s="333"/>
      <c r="F8" s="333"/>
      <c r="G8" s="364"/>
    </row>
    <row r="9" spans="1:23">
      <c r="A9" s="378"/>
      <c r="B9" s="287"/>
      <c r="C9" s="1083" t="s">
        <v>1363</v>
      </c>
      <c r="D9" s="333"/>
      <c r="E9" s="333"/>
      <c r="F9" s="333"/>
      <c r="G9" s="364"/>
    </row>
    <row r="10" spans="1:23">
      <c r="A10" s="378"/>
      <c r="B10" s="287"/>
      <c r="C10" s="1083" t="s">
        <v>1379</v>
      </c>
      <c r="D10" s="333"/>
      <c r="E10" s="333"/>
      <c r="F10" s="333"/>
      <c r="G10" s="364"/>
    </row>
    <row r="11" spans="1:23">
      <c r="A11" s="378"/>
      <c r="B11" s="287"/>
      <c r="C11" s="1083" t="s">
        <v>1380</v>
      </c>
      <c r="D11" s="333"/>
      <c r="E11" s="333"/>
      <c r="F11" s="333"/>
      <c r="G11" s="364"/>
    </row>
    <row r="12" spans="1:23">
      <c r="A12" s="378"/>
      <c r="B12" s="287"/>
      <c r="C12" s="1083" t="s">
        <v>1381</v>
      </c>
      <c r="D12" s="333"/>
      <c r="E12" s="333"/>
      <c r="F12" s="333"/>
      <c r="G12" s="364"/>
    </row>
    <row r="13" spans="1:23">
      <c r="A13" s="444" t="s">
        <v>2363</v>
      </c>
      <c r="B13" s="287"/>
      <c r="C13" s="1083" t="s">
        <v>1378</v>
      </c>
      <c r="D13" s="333"/>
      <c r="E13" s="333"/>
      <c r="F13" s="333"/>
      <c r="G13" s="364"/>
    </row>
    <row r="14" spans="1:23">
      <c r="A14" s="378"/>
      <c r="B14" s="287"/>
      <c r="C14" s="1083" t="s">
        <v>1365</v>
      </c>
      <c r="D14" s="333"/>
      <c r="E14" s="333"/>
      <c r="F14" s="333"/>
      <c r="G14" s="364"/>
    </row>
    <row r="15" spans="1:23">
      <c r="A15" s="378"/>
      <c r="B15" s="287"/>
      <c r="C15" s="1083" t="s">
        <v>1366</v>
      </c>
      <c r="D15" s="333"/>
      <c r="E15" s="333"/>
      <c r="F15" s="333"/>
      <c r="G15" s="364"/>
    </row>
    <row r="16" spans="1:23">
      <c r="A16" s="444" t="s">
        <v>2366</v>
      </c>
      <c r="B16" s="287"/>
      <c r="C16" s="1083" t="s">
        <v>1367</v>
      </c>
      <c r="D16" s="333"/>
      <c r="E16" s="333"/>
      <c r="F16" s="333"/>
      <c r="G16" s="364"/>
    </row>
    <row r="17" spans="1:55">
      <c r="A17" s="378"/>
      <c r="B17" s="287"/>
      <c r="C17" s="1083" t="s">
        <v>1368</v>
      </c>
      <c r="D17" s="333"/>
      <c r="E17" s="333"/>
      <c r="F17" s="333"/>
      <c r="G17" s="364"/>
    </row>
    <row r="18" spans="1:55">
      <c r="A18" s="378"/>
      <c r="B18" s="287"/>
      <c r="C18" s="1083" t="s">
        <v>1369</v>
      </c>
      <c r="D18" s="333"/>
      <c r="E18" s="333"/>
      <c r="F18" s="333"/>
      <c r="G18" s="364"/>
    </row>
    <row r="19" spans="1:55">
      <c r="A19" s="444" t="s">
        <v>2368</v>
      </c>
      <c r="B19" s="287"/>
      <c r="C19" s="1083" t="s">
        <v>1370</v>
      </c>
      <c r="D19" s="333"/>
      <c r="E19" s="333"/>
      <c r="F19" s="333"/>
      <c r="G19" s="364"/>
    </row>
    <row r="20" spans="1:55">
      <c r="A20" s="378"/>
      <c r="B20" s="287"/>
      <c r="C20" s="1083" t="s">
        <v>1371</v>
      </c>
      <c r="D20" s="333"/>
      <c r="E20" s="333"/>
      <c r="F20" s="333"/>
      <c r="G20" s="364"/>
    </row>
    <row r="21" spans="1:55">
      <c r="A21" s="378"/>
      <c r="B21" s="287"/>
      <c r="C21" s="1083" t="s">
        <v>1372</v>
      </c>
      <c r="D21" s="333"/>
      <c r="E21" s="333"/>
      <c r="F21" s="333"/>
      <c r="G21" s="364"/>
    </row>
    <row r="22" spans="1:55">
      <c r="A22" s="378"/>
      <c r="B22" s="287"/>
      <c r="C22" s="1083" t="s">
        <v>1373</v>
      </c>
      <c r="D22" s="333"/>
      <c r="E22" s="333"/>
      <c r="F22" s="333"/>
      <c r="G22" s="364"/>
    </row>
    <row r="23" spans="1:55">
      <c r="A23" s="444" t="s">
        <v>2371</v>
      </c>
      <c r="B23" s="287"/>
      <c r="C23" s="1083" t="s">
        <v>1374</v>
      </c>
      <c r="D23" s="333"/>
      <c r="E23" s="333"/>
      <c r="F23" s="333"/>
      <c r="G23" s="364"/>
    </row>
    <row r="24" spans="1:55">
      <c r="A24" s="378"/>
      <c r="B24" s="287"/>
      <c r="C24" s="1083" t="s">
        <v>1375</v>
      </c>
      <c r="D24" s="333"/>
      <c r="E24" s="333"/>
      <c r="F24" s="333"/>
      <c r="G24" s="364"/>
    </row>
    <row r="25" spans="1:55">
      <c r="A25" s="378"/>
      <c r="B25" s="287"/>
      <c r="C25" s="1083" t="s">
        <v>1376</v>
      </c>
      <c r="D25" s="333"/>
      <c r="E25" s="333"/>
      <c r="F25" s="333"/>
      <c r="G25" s="364"/>
    </row>
    <row r="26" spans="1:55">
      <c r="A26" s="378"/>
      <c r="B26" s="287"/>
      <c r="C26" s="1083" t="s">
        <v>1377</v>
      </c>
      <c r="D26" s="333"/>
      <c r="E26" s="333"/>
      <c r="F26" s="333"/>
      <c r="G26" s="364"/>
    </row>
    <row r="27" spans="1:55">
      <c r="A27" s="378"/>
      <c r="B27" s="287"/>
      <c r="C27" s="1083" t="s">
        <v>1364</v>
      </c>
      <c r="D27" s="333"/>
      <c r="E27" s="333"/>
      <c r="F27" s="333"/>
      <c r="G27" s="364"/>
    </row>
    <row r="28" spans="1:55">
      <c r="A28" s="378"/>
      <c r="B28" s="287"/>
      <c r="C28" s="1083"/>
      <c r="D28" s="287"/>
      <c r="E28" s="287"/>
      <c r="F28" s="287"/>
      <c r="G28" s="364"/>
    </row>
    <row r="29" spans="1:55">
      <c r="A29" s="379" t="s">
        <v>2085</v>
      </c>
      <c r="B29" s="380"/>
      <c r="C29" s="962" t="s">
        <v>2086</v>
      </c>
      <c r="D29" s="963" t="s">
        <v>2087</v>
      </c>
      <c r="E29" s="962" t="s">
        <v>2088</v>
      </c>
      <c r="F29" s="963" t="s">
        <v>2089</v>
      </c>
      <c r="G29" s="964" t="s">
        <v>2090</v>
      </c>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c r="AP29" s="371"/>
      <c r="AQ29" s="371"/>
      <c r="AR29" s="371"/>
      <c r="AS29" s="371"/>
      <c r="AT29" s="371"/>
      <c r="AU29" s="371"/>
      <c r="AV29" s="371"/>
      <c r="AW29" s="371"/>
      <c r="AX29" s="371"/>
      <c r="AY29" s="371"/>
      <c r="AZ29" s="371"/>
      <c r="BA29" s="371"/>
      <c r="BB29" s="371"/>
      <c r="BC29" s="371"/>
    </row>
    <row r="30" spans="1:55">
      <c r="A30" s="382" t="s">
        <v>2091</v>
      </c>
      <c r="B30" s="383"/>
      <c r="C30" s="965" t="s">
        <v>2512</v>
      </c>
      <c r="D30" s="966" t="s">
        <v>2513</v>
      </c>
      <c r="E30" s="965" t="s">
        <v>644</v>
      </c>
      <c r="F30" s="966" t="s">
        <v>693</v>
      </c>
      <c r="G30" s="967" t="s">
        <v>1725</v>
      </c>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371"/>
      <c r="AT30" s="371"/>
      <c r="AU30" s="371"/>
      <c r="AV30" s="371"/>
      <c r="AW30" s="371"/>
      <c r="AX30" s="371"/>
      <c r="AY30" s="371"/>
      <c r="AZ30" s="371"/>
      <c r="BA30" s="371"/>
      <c r="BB30" s="371"/>
      <c r="BC30" s="371"/>
    </row>
    <row r="31" spans="1:55">
      <c r="A31" s="386">
        <v>1</v>
      </c>
      <c r="B31" s="371"/>
      <c r="C31" s="371" t="s">
        <v>2092</v>
      </c>
      <c r="D31" s="387"/>
      <c r="E31" s="388">
        <v>7638399</v>
      </c>
      <c r="F31" s="387"/>
      <c r="G31" s="389">
        <f>SUM(D31:F31)</f>
        <v>7638399</v>
      </c>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1"/>
      <c r="BA31" s="371"/>
      <c r="BB31" s="371"/>
      <c r="BC31" s="371"/>
    </row>
    <row r="32" spans="1:55">
      <c r="A32" s="386">
        <f t="shared" ref="A32:A66" si="0">A31+1</f>
        <v>2</v>
      </c>
      <c r="B32" s="371"/>
      <c r="C32" s="371"/>
      <c r="D32" s="1266"/>
      <c r="E32" s="1266"/>
      <c r="F32" s="384"/>
      <c r="G32" s="1267"/>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row>
    <row r="33" spans="1:55">
      <c r="A33" s="386">
        <f t="shared" si="0"/>
        <v>3</v>
      </c>
      <c r="B33" s="371"/>
      <c r="C33" s="371" t="s">
        <v>2093</v>
      </c>
      <c r="D33" s="390"/>
      <c r="E33" s="391"/>
      <c r="F33" s="390"/>
      <c r="G33" s="392"/>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1"/>
      <c r="BC33" s="371"/>
    </row>
    <row r="34" spans="1:55">
      <c r="A34" s="386">
        <f t="shared" si="0"/>
        <v>4</v>
      </c>
      <c r="B34" s="371"/>
      <c r="C34" s="371" t="s">
        <v>2094</v>
      </c>
      <c r="D34" s="390"/>
      <c r="E34" s="391">
        <v>9996922</v>
      </c>
      <c r="F34" s="390"/>
      <c r="G34" s="392">
        <f>SUM(D34:F34)</f>
        <v>9996922</v>
      </c>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1"/>
      <c r="BA34" s="371"/>
      <c r="BB34" s="371"/>
      <c r="BC34" s="371"/>
    </row>
    <row r="35" spans="1:55">
      <c r="A35" s="386">
        <f t="shared" si="0"/>
        <v>5</v>
      </c>
      <c r="B35" s="371"/>
      <c r="C35" s="371" t="s">
        <v>2095</v>
      </c>
      <c r="D35" s="390"/>
      <c r="E35" s="391"/>
      <c r="F35" s="390"/>
      <c r="G35" s="392"/>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1"/>
      <c r="AW35" s="371"/>
      <c r="AX35" s="371"/>
      <c r="AY35" s="371"/>
      <c r="AZ35" s="371"/>
      <c r="BA35" s="371"/>
      <c r="BB35" s="371"/>
      <c r="BC35" s="371"/>
    </row>
    <row r="36" spans="1:55">
      <c r="A36" s="386">
        <f t="shared" si="0"/>
        <v>6</v>
      </c>
      <c r="B36" s="1653" t="s">
        <v>3641</v>
      </c>
      <c r="C36" s="371" t="s">
        <v>2096</v>
      </c>
      <c r="D36" s="390"/>
      <c r="E36" s="391">
        <v>9566603</v>
      </c>
      <c r="F36" s="390"/>
      <c r="G36" s="392">
        <f>SUM(D36:F36)</f>
        <v>9566603</v>
      </c>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1"/>
      <c r="AY36" s="371"/>
      <c r="AZ36" s="371"/>
      <c r="BA36" s="371"/>
      <c r="BB36" s="371"/>
      <c r="BC36" s="371"/>
    </row>
    <row r="37" spans="1:55">
      <c r="A37" s="386">
        <f t="shared" si="0"/>
        <v>7</v>
      </c>
      <c r="B37" s="371"/>
      <c r="C37" s="371" t="s">
        <v>2097</v>
      </c>
      <c r="D37" s="390"/>
      <c r="E37" s="391">
        <v>9282</v>
      </c>
      <c r="F37" s="390"/>
      <c r="G37" s="392">
        <f>SUM(D37:F37)</f>
        <v>9282</v>
      </c>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1"/>
      <c r="BC37" s="371"/>
    </row>
    <row r="38" spans="1:55">
      <c r="A38" s="386">
        <f t="shared" si="0"/>
        <v>8</v>
      </c>
      <c r="B38" s="371"/>
      <c r="C38" s="371"/>
      <c r="D38" s="393"/>
      <c r="E38" s="394"/>
      <c r="F38" s="393"/>
      <c r="G38" s="395"/>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c r="AM38" s="371"/>
      <c r="AN38" s="371"/>
      <c r="AO38" s="371"/>
      <c r="AP38" s="371"/>
      <c r="AQ38" s="371"/>
      <c r="AR38" s="371"/>
      <c r="AS38" s="371"/>
      <c r="AT38" s="371"/>
      <c r="AU38" s="371"/>
      <c r="AV38" s="371"/>
      <c r="AW38" s="371"/>
      <c r="AX38" s="371"/>
      <c r="AY38" s="371"/>
      <c r="AZ38" s="371"/>
      <c r="BA38" s="371"/>
      <c r="BB38" s="371"/>
      <c r="BC38" s="371"/>
    </row>
    <row r="39" spans="1:55">
      <c r="A39" s="386">
        <f t="shared" si="0"/>
        <v>9</v>
      </c>
      <c r="B39" s="371"/>
      <c r="C39" s="371"/>
      <c r="D39" s="390"/>
      <c r="E39" s="391"/>
      <c r="F39" s="390"/>
      <c r="G39" s="392"/>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1"/>
      <c r="AO39" s="371"/>
      <c r="AP39" s="371"/>
      <c r="AQ39" s="371"/>
      <c r="AR39" s="371"/>
      <c r="AS39" s="371"/>
      <c r="AT39" s="371"/>
      <c r="AU39" s="371"/>
      <c r="AV39" s="371"/>
      <c r="AW39" s="371"/>
      <c r="AX39" s="371"/>
      <c r="AY39" s="371"/>
      <c r="AZ39" s="371"/>
      <c r="BA39" s="371"/>
      <c r="BB39" s="371"/>
      <c r="BC39" s="371"/>
    </row>
    <row r="40" spans="1:55">
      <c r="A40" s="386">
        <f t="shared" si="0"/>
        <v>10</v>
      </c>
      <c r="B40" s="371"/>
      <c r="C40" s="371"/>
      <c r="D40" s="396" t="s">
        <v>646</v>
      </c>
      <c r="E40" s="397" t="s">
        <v>646</v>
      </c>
      <c r="F40" s="396" t="s">
        <v>646</v>
      </c>
      <c r="G40" s="398" t="s">
        <v>646</v>
      </c>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1"/>
      <c r="BC40" s="371"/>
    </row>
    <row r="41" spans="1:55">
      <c r="A41" s="386">
        <f t="shared" si="0"/>
        <v>11</v>
      </c>
      <c r="B41" s="371"/>
      <c r="C41" s="371" t="s">
        <v>2098</v>
      </c>
      <c r="D41" s="399">
        <f>D31+D34-D36+D37</f>
        <v>0</v>
      </c>
      <c r="E41" s="400">
        <f>E31+E34-E36+E37</f>
        <v>8078000</v>
      </c>
      <c r="F41" s="399">
        <f>F31+F34-F36+F37</f>
        <v>0</v>
      </c>
      <c r="G41" s="401">
        <f>SUM(D41:F41)</f>
        <v>8078000</v>
      </c>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371"/>
      <c r="AN41" s="371"/>
      <c r="AO41" s="371"/>
      <c r="AP41" s="371"/>
      <c r="AQ41" s="371"/>
      <c r="AR41" s="371"/>
      <c r="AS41" s="371"/>
      <c r="AT41" s="371"/>
      <c r="AU41" s="371"/>
      <c r="AV41" s="371"/>
      <c r="AW41" s="371"/>
      <c r="AX41" s="371"/>
      <c r="AY41" s="371"/>
      <c r="AZ41" s="371"/>
      <c r="BA41" s="371"/>
      <c r="BB41" s="371"/>
      <c r="BC41" s="371"/>
    </row>
    <row r="42" spans="1:55">
      <c r="A42" s="386">
        <f t="shared" si="0"/>
        <v>12</v>
      </c>
      <c r="B42" s="371"/>
      <c r="C42" s="371" t="s">
        <v>2099</v>
      </c>
      <c r="D42" s="390"/>
      <c r="E42" s="402">
        <v>2439064</v>
      </c>
      <c r="F42" s="390"/>
      <c r="G42" s="403"/>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c r="AM42" s="371"/>
      <c r="AN42" s="371"/>
      <c r="AO42" s="371"/>
      <c r="AP42" s="371"/>
      <c r="AQ42" s="371"/>
      <c r="AR42" s="371"/>
      <c r="AS42" s="371"/>
      <c r="AT42" s="371"/>
      <c r="AU42" s="371"/>
      <c r="AV42" s="371"/>
      <c r="AW42" s="371"/>
      <c r="AX42" s="371"/>
      <c r="AY42" s="371"/>
      <c r="AZ42" s="371"/>
      <c r="BA42" s="371"/>
      <c r="BB42" s="371"/>
      <c r="BC42" s="371"/>
    </row>
    <row r="43" spans="1:55">
      <c r="A43" s="386">
        <f t="shared" si="0"/>
        <v>13</v>
      </c>
      <c r="B43" s="383"/>
      <c r="C43" s="371" t="s">
        <v>2100</v>
      </c>
      <c r="D43" s="405" t="str">
        <f>IF(ISERR(D41/D42)," ",D41/D42)</f>
        <v xml:space="preserve"> </v>
      </c>
      <c r="E43" s="406">
        <f>IF(ISERR(E41/E42)," ",E41/E42)</f>
        <v>3.3119262143182793</v>
      </c>
      <c r="F43" s="405" t="str">
        <f>IF(ISERR(F41/F42)," ",F41/F42)</f>
        <v xml:space="preserve"> </v>
      </c>
      <c r="G43" s="407" t="str">
        <f>IF(ISERR(G41/G42)," ",G41/G42)</f>
        <v xml:space="preserve"> </v>
      </c>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1"/>
      <c r="AO43" s="371"/>
      <c r="AP43" s="371"/>
      <c r="AQ43" s="371"/>
      <c r="AR43" s="371"/>
      <c r="AS43" s="371"/>
      <c r="AT43" s="371"/>
      <c r="AU43" s="371"/>
      <c r="AV43" s="371"/>
      <c r="AW43" s="371"/>
      <c r="AX43" s="371"/>
      <c r="AY43" s="371"/>
      <c r="AZ43" s="371"/>
      <c r="BA43" s="371"/>
      <c r="BB43" s="371"/>
      <c r="BC43" s="371"/>
    </row>
    <row r="44" spans="1:55">
      <c r="A44" s="386">
        <f t="shared" si="0"/>
        <v>14</v>
      </c>
      <c r="B44" s="1664"/>
      <c r="C44" s="380" t="s">
        <v>2101</v>
      </c>
      <c r="D44" s="380"/>
      <c r="E44" s="380"/>
      <c r="F44" s="380"/>
      <c r="G44" s="38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c r="AN44" s="371"/>
      <c r="AO44" s="371"/>
      <c r="AP44" s="371"/>
      <c r="AQ44" s="371"/>
      <c r="AR44" s="371"/>
      <c r="AS44" s="371"/>
      <c r="AT44" s="371"/>
      <c r="AU44" s="371"/>
      <c r="AV44" s="371"/>
      <c r="AW44" s="371"/>
      <c r="AX44" s="371"/>
      <c r="AY44" s="371"/>
      <c r="AZ44" s="371"/>
      <c r="BA44" s="371"/>
      <c r="BB44" s="371"/>
      <c r="BC44" s="371"/>
    </row>
    <row r="45" spans="1:55">
      <c r="A45" s="386">
        <f t="shared" si="0"/>
        <v>15</v>
      </c>
      <c r="B45" s="408"/>
      <c r="C45" s="383"/>
      <c r="D45" s="383"/>
      <c r="E45" s="383"/>
      <c r="F45" s="383"/>
      <c r="G45" s="385"/>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71"/>
      <c r="AN45" s="371"/>
      <c r="AO45" s="371"/>
      <c r="AP45" s="371"/>
      <c r="AQ45" s="371"/>
      <c r="AR45" s="371"/>
      <c r="AS45" s="371"/>
      <c r="AT45" s="371"/>
      <c r="AU45" s="371"/>
      <c r="AV45" s="371"/>
      <c r="AW45" s="371"/>
      <c r="AX45" s="371"/>
      <c r="AY45" s="371"/>
      <c r="AZ45" s="371"/>
      <c r="BA45" s="371"/>
      <c r="BB45" s="371"/>
      <c r="BC45" s="371"/>
    </row>
    <row r="46" spans="1:55">
      <c r="A46" s="386">
        <f t="shared" si="0"/>
        <v>16</v>
      </c>
      <c r="B46" s="371"/>
      <c r="C46" s="371" t="s">
        <v>2102</v>
      </c>
      <c r="D46" s="371"/>
      <c r="E46" s="371"/>
      <c r="F46" s="391"/>
      <c r="G46" s="392"/>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c r="AM46" s="371"/>
      <c r="AN46" s="371"/>
      <c r="AO46" s="371"/>
      <c r="AP46" s="371"/>
      <c r="AQ46" s="371"/>
      <c r="AR46" s="371"/>
      <c r="AS46" s="371"/>
      <c r="AT46" s="371"/>
      <c r="AU46" s="371"/>
      <c r="AV46" s="371"/>
      <c r="AW46" s="371"/>
      <c r="AX46" s="371"/>
      <c r="AY46" s="371"/>
      <c r="AZ46" s="371"/>
      <c r="BA46" s="371"/>
      <c r="BB46" s="371"/>
      <c r="BC46" s="371"/>
    </row>
    <row r="47" spans="1:55">
      <c r="A47" s="386">
        <f t="shared" si="0"/>
        <v>17</v>
      </c>
      <c r="B47" s="371"/>
      <c r="C47" s="371" t="s">
        <v>2103</v>
      </c>
      <c r="D47" s="371"/>
      <c r="E47" s="371"/>
      <c r="F47" s="397"/>
      <c r="G47" s="398">
        <v>2932958</v>
      </c>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371"/>
      <c r="AN47" s="371"/>
      <c r="AO47" s="371"/>
      <c r="AP47" s="371"/>
      <c r="AQ47" s="371"/>
      <c r="AR47" s="371"/>
      <c r="AS47" s="371"/>
      <c r="AT47" s="371"/>
      <c r="AU47" s="371"/>
      <c r="AV47" s="371"/>
      <c r="AW47" s="371"/>
      <c r="AX47" s="371"/>
      <c r="AY47" s="371"/>
      <c r="AZ47" s="371"/>
      <c r="BA47" s="371"/>
      <c r="BB47" s="371"/>
      <c r="BC47" s="371"/>
    </row>
    <row r="48" spans="1:55">
      <c r="A48" s="386">
        <f t="shared" si="0"/>
        <v>18</v>
      </c>
      <c r="B48" s="371"/>
      <c r="C48" s="371" t="s">
        <v>2104</v>
      </c>
      <c r="D48" s="371"/>
      <c r="E48" s="371"/>
      <c r="F48" s="397"/>
      <c r="G48" s="409">
        <f>IF(ISERR(G34/G47)," ",G34/G47)</f>
        <v>3.4084777211265895</v>
      </c>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371"/>
      <c r="AN48" s="371"/>
      <c r="AO48" s="371"/>
      <c r="AP48" s="371"/>
      <c r="AQ48" s="371"/>
      <c r="AR48" s="371"/>
      <c r="AS48" s="371"/>
      <c r="AT48" s="371"/>
      <c r="AU48" s="371"/>
      <c r="AV48" s="371"/>
      <c r="AW48" s="371"/>
      <c r="AX48" s="371"/>
      <c r="AY48" s="371"/>
      <c r="AZ48" s="371"/>
      <c r="BA48" s="371"/>
      <c r="BB48" s="371"/>
      <c r="BC48" s="371"/>
    </row>
    <row r="49" spans="1:55">
      <c r="A49" s="386">
        <f t="shared" si="0"/>
        <v>19</v>
      </c>
      <c r="B49" s="371"/>
      <c r="C49" s="371" t="s">
        <v>2105</v>
      </c>
      <c r="D49" s="371"/>
      <c r="E49" s="371"/>
      <c r="F49" s="397" t="s">
        <v>2952</v>
      </c>
      <c r="G49" s="398"/>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c r="AJ49" s="371"/>
      <c r="AK49" s="371"/>
      <c r="AL49" s="371"/>
      <c r="AM49" s="371"/>
      <c r="AN49" s="371"/>
      <c r="AO49" s="371"/>
      <c r="AP49" s="371"/>
      <c r="AQ49" s="371"/>
      <c r="AR49" s="371"/>
      <c r="AS49" s="371"/>
      <c r="AT49" s="371"/>
      <c r="AU49" s="371"/>
      <c r="AV49" s="371"/>
      <c r="AW49" s="371"/>
      <c r="AX49" s="371"/>
      <c r="AY49" s="371"/>
      <c r="AZ49" s="371"/>
      <c r="BA49" s="371"/>
      <c r="BB49" s="371"/>
      <c r="BC49" s="371"/>
    </row>
    <row r="50" spans="1:55">
      <c r="A50" s="386">
        <f t="shared" si="0"/>
        <v>20</v>
      </c>
      <c r="B50" s="371"/>
      <c r="C50" s="371" t="s">
        <v>2838</v>
      </c>
      <c r="D50" s="371"/>
      <c r="E50" s="371"/>
      <c r="F50" s="391" t="s">
        <v>2953</v>
      </c>
      <c r="G50" s="392"/>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1"/>
      <c r="AV50" s="371"/>
      <c r="AW50" s="371"/>
      <c r="AX50" s="371"/>
      <c r="AY50" s="371"/>
      <c r="AZ50" s="371"/>
      <c r="BA50" s="371"/>
      <c r="BB50" s="371"/>
      <c r="BC50" s="371"/>
    </row>
    <row r="51" spans="1:55">
      <c r="A51" s="386">
        <f t="shared" si="0"/>
        <v>21</v>
      </c>
      <c r="B51" s="371"/>
      <c r="C51" s="371" t="s">
        <v>2839</v>
      </c>
      <c r="D51" s="371"/>
      <c r="E51" s="371"/>
      <c r="F51" s="391" t="s">
        <v>2954</v>
      </c>
      <c r="G51" s="392"/>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c r="AJ51" s="371"/>
      <c r="AK51" s="371"/>
      <c r="AL51" s="371"/>
      <c r="AM51" s="371"/>
      <c r="AN51" s="371"/>
      <c r="AO51" s="371"/>
      <c r="AP51" s="371"/>
      <c r="AQ51" s="371"/>
      <c r="AR51" s="371"/>
      <c r="AS51" s="371"/>
      <c r="AT51" s="371"/>
      <c r="AU51" s="371"/>
      <c r="AV51" s="371"/>
      <c r="AW51" s="371"/>
      <c r="AX51" s="371"/>
      <c r="AY51" s="371"/>
      <c r="AZ51" s="371"/>
      <c r="BA51" s="371"/>
      <c r="BB51" s="371"/>
      <c r="BC51" s="371"/>
    </row>
    <row r="52" spans="1:55">
      <c r="A52" s="386">
        <f t="shared" si="0"/>
        <v>22</v>
      </c>
      <c r="B52" s="371"/>
      <c r="C52" s="371" t="s">
        <v>2840</v>
      </c>
      <c r="D52" s="371"/>
      <c r="E52" s="371"/>
      <c r="F52" s="391" t="s">
        <v>2955</v>
      </c>
      <c r="G52" s="392"/>
      <c r="H52" s="371"/>
      <c r="I52" s="371"/>
      <c r="J52" s="371"/>
      <c r="K52" s="371"/>
      <c r="L52" s="371"/>
      <c r="M52" s="371"/>
      <c r="N52" s="371"/>
      <c r="O52" s="371"/>
      <c r="P52" s="371"/>
      <c r="Q52" s="371"/>
      <c r="R52" s="371"/>
      <c r="S52" s="371"/>
      <c r="T52" s="371"/>
      <c r="U52" s="371"/>
      <c r="V52" s="371"/>
      <c r="W52" s="371"/>
      <c r="X52" s="371"/>
      <c r="Y52" s="371"/>
      <c r="Z52" s="371"/>
      <c r="AA52" s="371"/>
      <c r="AB52" s="371"/>
      <c r="AC52" s="371"/>
      <c r="AD52" s="371"/>
      <c r="AE52" s="371"/>
      <c r="AF52" s="371"/>
      <c r="AG52" s="371"/>
      <c r="AH52" s="371"/>
      <c r="AI52" s="371"/>
      <c r="AJ52" s="371"/>
      <c r="AK52" s="371"/>
      <c r="AL52" s="371"/>
      <c r="AM52" s="371"/>
      <c r="AN52" s="371"/>
      <c r="AO52" s="371"/>
      <c r="AP52" s="371"/>
      <c r="AQ52" s="371"/>
      <c r="AR52" s="371"/>
      <c r="AS52" s="371"/>
      <c r="AT52" s="371"/>
      <c r="AU52" s="371"/>
      <c r="AV52" s="371"/>
      <c r="AW52" s="371"/>
      <c r="AX52" s="371"/>
      <c r="AY52" s="371"/>
      <c r="AZ52" s="371"/>
      <c r="BA52" s="371"/>
      <c r="BB52" s="371"/>
      <c r="BC52" s="371"/>
    </row>
    <row r="53" spans="1:55">
      <c r="A53" s="386">
        <f t="shared" si="0"/>
        <v>23</v>
      </c>
      <c r="B53" s="371"/>
      <c r="C53" s="371" t="s">
        <v>1118</v>
      </c>
      <c r="D53" s="371"/>
      <c r="E53" s="371"/>
      <c r="F53" s="391"/>
      <c r="G53" s="392"/>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1"/>
      <c r="AJ53" s="371"/>
      <c r="AK53" s="371"/>
      <c r="AL53" s="371"/>
      <c r="AM53" s="371"/>
      <c r="AN53" s="371"/>
      <c r="AO53" s="371"/>
      <c r="AP53" s="371"/>
      <c r="AQ53" s="371"/>
      <c r="AR53" s="371"/>
      <c r="AS53" s="371"/>
      <c r="AT53" s="371"/>
      <c r="AU53" s="371"/>
      <c r="AV53" s="371"/>
      <c r="AW53" s="371"/>
      <c r="AX53" s="371"/>
      <c r="AY53" s="371"/>
      <c r="AZ53" s="371"/>
      <c r="BA53" s="371"/>
      <c r="BB53" s="371"/>
      <c r="BC53" s="371"/>
    </row>
    <row r="54" spans="1:55">
      <c r="A54" s="386">
        <f t="shared" si="0"/>
        <v>24</v>
      </c>
      <c r="B54" s="371"/>
      <c r="C54" s="371" t="s">
        <v>1119</v>
      </c>
      <c r="D54" s="371"/>
      <c r="E54" s="371"/>
      <c r="F54" s="391"/>
      <c r="G54" s="392"/>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1"/>
      <c r="AV54" s="371"/>
      <c r="AW54" s="371"/>
      <c r="AX54" s="371"/>
      <c r="AY54" s="371"/>
      <c r="AZ54" s="371"/>
      <c r="BA54" s="371"/>
      <c r="BB54" s="371"/>
      <c r="BC54" s="371"/>
    </row>
    <row r="55" spans="1:55">
      <c r="A55" s="386">
        <f t="shared" si="0"/>
        <v>25</v>
      </c>
      <c r="B55" s="371"/>
      <c r="C55" s="371"/>
      <c r="D55" s="371"/>
      <c r="E55" s="371"/>
      <c r="F55" s="391"/>
      <c r="G55" s="392"/>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71"/>
      <c r="AN55" s="371"/>
      <c r="AO55" s="371"/>
      <c r="AP55" s="371"/>
      <c r="AQ55" s="371"/>
      <c r="AR55" s="371"/>
      <c r="AS55" s="371"/>
      <c r="AT55" s="371"/>
      <c r="AU55" s="371"/>
      <c r="AV55" s="371"/>
      <c r="AW55" s="371"/>
      <c r="AX55" s="371"/>
      <c r="AY55" s="371"/>
      <c r="AZ55" s="371"/>
      <c r="BA55" s="371"/>
      <c r="BB55" s="371"/>
      <c r="BC55" s="371"/>
    </row>
    <row r="56" spans="1:55">
      <c r="A56" s="386">
        <f t="shared" si="0"/>
        <v>26</v>
      </c>
      <c r="B56" s="371"/>
      <c r="C56" s="371"/>
      <c r="D56" s="371"/>
      <c r="E56" s="371"/>
      <c r="F56" s="391"/>
      <c r="G56" s="392"/>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c r="AM56" s="371"/>
      <c r="AN56" s="371"/>
      <c r="AO56" s="371"/>
      <c r="AP56" s="371"/>
      <c r="AQ56" s="371"/>
      <c r="AR56" s="371"/>
      <c r="AS56" s="371"/>
      <c r="AT56" s="371"/>
      <c r="AU56" s="371"/>
      <c r="AV56" s="371"/>
      <c r="AW56" s="371"/>
      <c r="AX56" s="371"/>
      <c r="AY56" s="371"/>
      <c r="AZ56" s="371"/>
      <c r="BA56" s="371"/>
      <c r="BB56" s="371"/>
      <c r="BC56" s="371"/>
    </row>
    <row r="57" spans="1:55">
      <c r="A57" s="386">
        <f t="shared" si="0"/>
        <v>27</v>
      </c>
      <c r="B57" s="371"/>
      <c r="C57" s="371" t="s">
        <v>1120</v>
      </c>
      <c r="D57" s="371"/>
      <c r="E57" s="371"/>
      <c r="F57" s="391"/>
      <c r="G57" s="392"/>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1"/>
      <c r="AY57" s="371"/>
      <c r="AZ57" s="371"/>
      <c r="BA57" s="371"/>
      <c r="BB57" s="371"/>
      <c r="BC57" s="371"/>
    </row>
    <row r="58" spans="1:55">
      <c r="A58" s="386">
        <f t="shared" si="0"/>
        <v>28</v>
      </c>
      <c r="B58" s="371"/>
      <c r="C58" s="371" t="s">
        <v>1121</v>
      </c>
      <c r="D58" s="371"/>
      <c r="E58" s="371"/>
      <c r="F58" s="397"/>
      <c r="G58" s="398">
        <v>3089297</v>
      </c>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1"/>
      <c r="AV58" s="371"/>
      <c r="AW58" s="371"/>
      <c r="AX58" s="371"/>
      <c r="AY58" s="371"/>
      <c r="AZ58" s="371"/>
      <c r="BA58" s="371"/>
      <c r="BB58" s="371"/>
      <c r="BC58" s="371"/>
    </row>
    <row r="59" spans="1:55">
      <c r="A59" s="386">
        <f t="shared" si="0"/>
        <v>29</v>
      </c>
      <c r="B59" s="371"/>
      <c r="C59" s="371" t="s">
        <v>2104</v>
      </c>
      <c r="D59" s="371"/>
      <c r="E59" s="371"/>
      <c r="F59" s="397"/>
      <c r="G59" s="409">
        <f>IF(ISERR(G36/G58)," ",G36/G58)</f>
        <v>3.0966925484988979</v>
      </c>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1"/>
      <c r="AY59" s="371"/>
      <c r="AZ59" s="371"/>
      <c r="BA59" s="371"/>
      <c r="BB59" s="371"/>
      <c r="BC59" s="371"/>
    </row>
    <row r="60" spans="1:55">
      <c r="A60" s="386">
        <f t="shared" si="0"/>
        <v>30</v>
      </c>
      <c r="B60" s="371"/>
      <c r="C60" s="371" t="s">
        <v>1122</v>
      </c>
      <c r="D60" s="371"/>
      <c r="E60" s="371"/>
      <c r="F60" s="397"/>
      <c r="G60" s="398" t="s">
        <v>2956</v>
      </c>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1"/>
      <c r="AY60" s="371"/>
      <c r="AZ60" s="371"/>
      <c r="BA60" s="371"/>
      <c r="BB60" s="371"/>
      <c r="BC60" s="371"/>
    </row>
    <row r="61" spans="1:55">
      <c r="A61" s="386">
        <f t="shared" si="0"/>
        <v>31</v>
      </c>
      <c r="B61" s="371"/>
      <c r="C61" s="371" t="s">
        <v>1123</v>
      </c>
      <c r="D61" s="371"/>
      <c r="E61" s="371"/>
      <c r="F61" s="391"/>
      <c r="G61" s="392"/>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1"/>
      <c r="AY61" s="371"/>
      <c r="AZ61" s="371"/>
      <c r="BA61" s="371"/>
      <c r="BB61" s="371"/>
      <c r="BC61" s="371"/>
    </row>
    <row r="62" spans="1:55">
      <c r="A62" s="386">
        <f t="shared" si="0"/>
        <v>32</v>
      </c>
      <c r="B62" s="371"/>
      <c r="C62" s="371" t="s">
        <v>1124</v>
      </c>
      <c r="D62" s="371"/>
      <c r="E62" s="371"/>
      <c r="F62" s="391"/>
      <c r="G62" s="392"/>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371"/>
      <c r="AS62" s="371"/>
      <c r="AT62" s="371"/>
      <c r="AU62" s="371"/>
      <c r="AV62" s="371"/>
      <c r="AW62" s="371"/>
      <c r="AX62" s="371"/>
      <c r="AY62" s="371"/>
      <c r="AZ62" s="371"/>
      <c r="BA62" s="371"/>
      <c r="BB62" s="371"/>
      <c r="BC62" s="371"/>
    </row>
    <row r="63" spans="1:55">
      <c r="A63" s="386">
        <f t="shared" si="0"/>
        <v>33</v>
      </c>
      <c r="B63" s="371"/>
      <c r="C63" s="371" t="s">
        <v>1125</v>
      </c>
      <c r="D63" s="371"/>
      <c r="E63" s="371"/>
      <c r="F63" s="391"/>
      <c r="G63" s="392"/>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1"/>
      <c r="AY63" s="371"/>
      <c r="AZ63" s="371"/>
      <c r="BA63" s="371"/>
      <c r="BB63" s="371"/>
      <c r="BC63" s="371"/>
    </row>
    <row r="64" spans="1:55">
      <c r="A64" s="386">
        <f t="shared" si="0"/>
        <v>34</v>
      </c>
      <c r="B64" s="371"/>
      <c r="C64" s="371" t="s">
        <v>1126</v>
      </c>
      <c r="D64" s="371"/>
      <c r="E64" s="371"/>
      <c r="F64" s="391"/>
      <c r="G64" s="392"/>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71"/>
      <c r="AW64" s="371"/>
      <c r="AX64" s="371"/>
      <c r="AY64" s="371"/>
      <c r="AZ64" s="371"/>
      <c r="BA64" s="371"/>
      <c r="BB64" s="371"/>
      <c r="BC64" s="371"/>
    </row>
    <row r="65" spans="1:55">
      <c r="A65" s="386">
        <f t="shared" si="0"/>
        <v>35</v>
      </c>
      <c r="B65" s="371"/>
      <c r="C65" s="371"/>
      <c r="D65" s="371"/>
      <c r="E65" s="371"/>
      <c r="F65" s="391"/>
      <c r="G65" s="392"/>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c r="AM65" s="371"/>
      <c r="AN65" s="371"/>
      <c r="AO65" s="371"/>
      <c r="AP65" s="371"/>
      <c r="AQ65" s="371"/>
      <c r="AR65" s="371"/>
      <c r="AS65" s="371"/>
      <c r="AT65" s="371"/>
      <c r="AU65" s="371"/>
      <c r="AV65" s="371"/>
      <c r="AW65" s="371"/>
      <c r="AX65" s="371"/>
      <c r="AY65" s="371"/>
      <c r="AZ65" s="371"/>
      <c r="BA65" s="371"/>
      <c r="BB65" s="371"/>
      <c r="BC65" s="371"/>
    </row>
    <row r="66" spans="1:55" ht="15.75" thickBot="1">
      <c r="A66" s="410">
        <f t="shared" si="0"/>
        <v>36</v>
      </c>
      <c r="B66" s="411"/>
      <c r="C66" s="411"/>
      <c r="D66" s="411"/>
      <c r="E66" s="411"/>
      <c r="F66" s="412"/>
      <c r="G66" s="413"/>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c r="AJ66" s="371"/>
      <c r="AK66" s="371"/>
      <c r="AL66" s="371"/>
      <c r="AM66" s="371"/>
      <c r="AN66" s="371"/>
      <c r="AO66" s="371"/>
      <c r="AP66" s="371"/>
      <c r="AQ66" s="371"/>
      <c r="AR66" s="371"/>
      <c r="AS66" s="371"/>
      <c r="AT66" s="371"/>
      <c r="AU66" s="371"/>
      <c r="AV66" s="371"/>
      <c r="AW66" s="371"/>
      <c r="AX66" s="371"/>
      <c r="AY66" s="371"/>
      <c r="AZ66" s="371"/>
      <c r="BA66" s="371"/>
      <c r="BB66" s="371"/>
      <c r="BC66" s="371"/>
    </row>
    <row r="67" spans="1:55">
      <c r="A67" s="371" t="s">
        <v>1127</v>
      </c>
      <c r="B67" s="371"/>
      <c r="C67" s="371"/>
      <c r="D67" s="371"/>
      <c r="E67" s="371"/>
      <c r="F67" s="371"/>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c r="AJ67" s="371"/>
      <c r="AK67" s="371"/>
      <c r="AL67" s="371"/>
      <c r="AM67" s="371"/>
      <c r="AN67" s="371"/>
      <c r="AO67" s="371"/>
      <c r="AP67" s="371"/>
      <c r="AQ67" s="371"/>
      <c r="AR67" s="371"/>
      <c r="AS67" s="371"/>
      <c r="AT67" s="371"/>
      <c r="AU67" s="371"/>
      <c r="AV67" s="371"/>
      <c r="AW67" s="371"/>
      <c r="AX67" s="371"/>
      <c r="AY67" s="371"/>
      <c r="AZ67" s="371"/>
      <c r="BA67" s="371"/>
      <c r="BB67" s="371"/>
      <c r="BC67" s="371"/>
    </row>
    <row r="68" spans="1:55">
      <c r="A68" s="372" t="s">
        <v>2194</v>
      </c>
      <c r="B68" s="372"/>
      <c r="C68" s="372"/>
      <c r="D68" s="48"/>
      <c r="E68" s="372"/>
      <c r="F68" s="372"/>
      <c r="G68" s="372"/>
      <c r="H68" s="371"/>
      <c r="I68" s="371"/>
      <c r="J68" s="371"/>
      <c r="K68" s="371"/>
      <c r="L68" s="371"/>
      <c r="M68" s="371"/>
      <c r="N68" s="371"/>
      <c r="O68" s="371"/>
      <c r="P68" s="371"/>
      <c r="Q68" s="371"/>
      <c r="R68" s="371"/>
      <c r="S68" s="371"/>
      <c r="T68" s="371"/>
      <c r="U68" s="371"/>
      <c r="V68" s="371"/>
      <c r="W68" s="371"/>
      <c r="X68" s="371"/>
      <c r="Y68" s="371"/>
      <c r="Z68" s="371"/>
      <c r="AA68" s="371"/>
      <c r="AB68" s="371"/>
      <c r="AC68" s="371"/>
      <c r="AD68" s="371"/>
      <c r="AE68" s="371"/>
      <c r="AF68" s="371"/>
      <c r="AG68" s="371"/>
      <c r="AH68" s="371"/>
      <c r="AI68" s="371"/>
      <c r="AJ68" s="371"/>
      <c r="AK68" s="371"/>
      <c r="AL68" s="371"/>
      <c r="AM68" s="371"/>
      <c r="AN68" s="371"/>
      <c r="AO68" s="371"/>
      <c r="AP68" s="371"/>
      <c r="AQ68" s="371"/>
      <c r="AR68" s="371"/>
      <c r="AS68" s="371"/>
      <c r="AT68" s="371"/>
      <c r="AU68" s="371"/>
      <c r="AV68" s="371"/>
      <c r="AW68" s="371"/>
      <c r="AX68" s="371"/>
      <c r="AY68" s="371"/>
      <c r="AZ68" s="371"/>
      <c r="BA68" s="371"/>
      <c r="BB68" s="371"/>
      <c r="BC68" s="371"/>
    </row>
    <row r="69" spans="1:55">
      <c r="A69" s="371"/>
      <c r="B69" s="371"/>
      <c r="C69" s="371"/>
      <c r="D69" s="371"/>
      <c r="E69" s="371"/>
      <c r="F69" s="371"/>
      <c r="G69" s="371"/>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c r="AM69" s="371"/>
      <c r="AN69" s="371"/>
      <c r="AO69" s="371"/>
      <c r="AP69" s="371"/>
      <c r="AQ69" s="371"/>
      <c r="AR69" s="371"/>
      <c r="AS69" s="371"/>
      <c r="AT69" s="371"/>
      <c r="AU69" s="371"/>
      <c r="AV69" s="371"/>
      <c r="AW69" s="371"/>
      <c r="AX69" s="371"/>
      <c r="AY69" s="371"/>
      <c r="AZ69" s="371"/>
      <c r="BA69" s="371"/>
      <c r="BB69" s="371"/>
      <c r="BC69" s="371"/>
    </row>
    <row r="70" spans="1:55">
      <c r="A70" s="371"/>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371"/>
      <c r="Z70" s="371"/>
      <c r="AA70" s="371"/>
      <c r="AB70" s="371"/>
      <c r="AC70" s="371"/>
      <c r="AD70" s="371"/>
      <c r="AE70" s="371"/>
      <c r="AF70" s="371"/>
      <c r="AG70" s="371"/>
      <c r="AH70" s="371"/>
      <c r="AI70" s="371"/>
      <c r="AJ70" s="371"/>
      <c r="AK70" s="371"/>
      <c r="AL70" s="371"/>
      <c r="AM70" s="371"/>
      <c r="AN70" s="371"/>
      <c r="AO70" s="371"/>
      <c r="AP70" s="371"/>
      <c r="AQ70" s="371"/>
      <c r="AR70" s="371"/>
      <c r="AS70" s="371"/>
      <c r="AT70" s="371"/>
      <c r="AU70" s="371"/>
      <c r="AV70" s="371"/>
      <c r="AW70" s="371"/>
      <c r="AX70" s="371"/>
      <c r="AY70" s="371"/>
      <c r="AZ70" s="371"/>
      <c r="BA70" s="371"/>
      <c r="BB70" s="371"/>
      <c r="BC70" s="371"/>
    </row>
    <row r="71" spans="1:55">
      <c r="A71" s="371"/>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c r="AK71" s="371"/>
      <c r="AL71" s="371"/>
      <c r="AM71" s="371"/>
      <c r="AN71" s="371"/>
      <c r="AO71" s="371"/>
      <c r="AP71" s="371"/>
      <c r="AQ71" s="371"/>
      <c r="AR71" s="371"/>
      <c r="AS71" s="371"/>
      <c r="AT71" s="371"/>
      <c r="AU71" s="371"/>
      <c r="AV71" s="371"/>
      <c r="AW71" s="371"/>
      <c r="AX71" s="371"/>
      <c r="AY71" s="371"/>
      <c r="AZ71" s="371"/>
      <c r="BA71" s="371"/>
      <c r="BB71" s="371"/>
      <c r="BC71" s="371"/>
    </row>
    <row r="72" spans="1:55">
      <c r="A72" s="371"/>
      <c r="B72" s="371"/>
      <c r="C72" s="371"/>
      <c r="D72" s="371"/>
      <c r="E72" s="371"/>
      <c r="F72" s="371"/>
      <c r="G72" s="371"/>
      <c r="H72" s="371"/>
      <c r="I72" s="371"/>
      <c r="J72" s="371"/>
      <c r="K72" s="371"/>
      <c r="L72" s="371"/>
      <c r="M72" s="371"/>
      <c r="N72" s="371"/>
      <c r="O72" s="371"/>
      <c r="P72" s="371"/>
      <c r="Q72" s="371"/>
      <c r="R72" s="371"/>
      <c r="S72" s="371"/>
      <c r="T72" s="371"/>
      <c r="U72" s="371"/>
      <c r="V72" s="371"/>
      <c r="W72" s="371"/>
      <c r="X72" s="371"/>
      <c r="Y72" s="371"/>
      <c r="Z72" s="371"/>
      <c r="AA72" s="371"/>
      <c r="AB72" s="371"/>
      <c r="AC72" s="371"/>
      <c r="AD72" s="371"/>
      <c r="AE72" s="371"/>
      <c r="AF72" s="371"/>
      <c r="AG72" s="371"/>
      <c r="AH72" s="371"/>
      <c r="AI72" s="371"/>
      <c r="AJ72" s="371"/>
      <c r="AK72" s="371"/>
      <c r="AL72" s="371"/>
      <c r="AM72" s="371"/>
      <c r="AN72" s="371"/>
      <c r="AO72" s="371"/>
      <c r="AP72" s="371"/>
      <c r="AQ72" s="371"/>
      <c r="AR72" s="371"/>
      <c r="AS72" s="371"/>
      <c r="AT72" s="371"/>
      <c r="AU72" s="371"/>
      <c r="AV72" s="371"/>
      <c r="AW72" s="371"/>
      <c r="AX72" s="371"/>
      <c r="AY72" s="371"/>
      <c r="AZ72" s="371"/>
      <c r="BA72" s="371"/>
      <c r="BB72" s="371"/>
      <c r="BC72" s="371"/>
    </row>
    <row r="73" spans="1:55">
      <c r="A73" s="371"/>
      <c r="B73" s="371"/>
      <c r="C73" s="371"/>
      <c r="D73" s="371"/>
      <c r="E73" s="371"/>
      <c r="F73" s="371"/>
      <c r="G73" s="371"/>
      <c r="H73" s="371"/>
      <c r="I73" s="371"/>
      <c r="J73" s="371"/>
      <c r="K73" s="371"/>
      <c r="L73" s="371"/>
      <c r="M73" s="371"/>
      <c r="N73" s="371"/>
      <c r="O73" s="371"/>
      <c r="P73" s="371"/>
      <c r="Q73" s="371"/>
      <c r="R73" s="371"/>
      <c r="S73" s="371"/>
      <c r="T73" s="371"/>
      <c r="U73" s="371"/>
      <c r="V73" s="371"/>
      <c r="W73" s="371"/>
      <c r="X73" s="371"/>
      <c r="Y73" s="371"/>
      <c r="Z73" s="371"/>
      <c r="AA73" s="371"/>
      <c r="AB73" s="371"/>
      <c r="AC73" s="371"/>
      <c r="AD73" s="371"/>
      <c r="AE73" s="371"/>
      <c r="AF73" s="371"/>
      <c r="AG73" s="371"/>
      <c r="AH73" s="371"/>
      <c r="AI73" s="371"/>
      <c r="AJ73" s="371"/>
      <c r="AK73" s="371"/>
      <c r="AL73" s="371"/>
      <c r="AM73" s="371"/>
      <c r="AN73" s="371"/>
      <c r="AO73" s="371"/>
      <c r="AP73" s="371"/>
      <c r="AQ73" s="371"/>
      <c r="AR73" s="371"/>
      <c r="AS73" s="371"/>
      <c r="AT73" s="371"/>
      <c r="AU73" s="371"/>
      <c r="AV73" s="371"/>
      <c r="AW73" s="371"/>
      <c r="AX73" s="371"/>
      <c r="AY73" s="371"/>
      <c r="AZ73" s="371"/>
      <c r="BA73" s="371"/>
      <c r="BB73" s="371"/>
      <c r="BC73" s="371"/>
    </row>
    <row r="74" spans="1:55">
      <c r="A74" s="371"/>
      <c r="B74" s="371"/>
      <c r="C74" s="371"/>
      <c r="D74" s="371"/>
      <c r="E74" s="371"/>
      <c r="F74" s="371"/>
      <c r="G74" s="371"/>
      <c r="H74" s="371"/>
      <c r="I74" s="371"/>
      <c r="J74" s="371"/>
      <c r="K74" s="371"/>
      <c r="L74" s="371"/>
      <c r="M74" s="371"/>
      <c r="N74" s="371"/>
      <c r="O74" s="371"/>
      <c r="P74" s="371"/>
      <c r="Q74" s="371"/>
      <c r="R74" s="371"/>
      <c r="S74" s="371"/>
      <c r="T74" s="371"/>
      <c r="U74" s="371"/>
      <c r="V74" s="371"/>
      <c r="W74" s="371"/>
      <c r="X74" s="371"/>
      <c r="Y74" s="371"/>
      <c r="Z74" s="371"/>
      <c r="AA74" s="371"/>
      <c r="AB74" s="371"/>
      <c r="AC74" s="371"/>
      <c r="AD74" s="371"/>
      <c r="AE74" s="371"/>
      <c r="AF74" s="371"/>
      <c r="AG74" s="371"/>
      <c r="AH74" s="371"/>
      <c r="AI74" s="371"/>
      <c r="AJ74" s="371"/>
      <c r="AK74" s="371"/>
      <c r="AL74" s="371"/>
      <c r="AM74" s="371"/>
      <c r="AN74" s="371"/>
      <c r="AO74" s="371"/>
      <c r="AP74" s="371"/>
      <c r="AQ74" s="371"/>
      <c r="AR74" s="371"/>
      <c r="AS74" s="371"/>
      <c r="AT74" s="371"/>
      <c r="AU74" s="371"/>
      <c r="AV74" s="371"/>
      <c r="AW74" s="371"/>
      <c r="AX74" s="371"/>
      <c r="AY74" s="371"/>
      <c r="AZ74" s="371"/>
      <c r="BA74" s="371"/>
      <c r="BB74" s="371"/>
      <c r="BC74" s="371"/>
    </row>
    <row r="75" spans="1:55">
      <c r="A75" s="371"/>
      <c r="B75" s="371"/>
      <c r="C75" s="371"/>
      <c r="D75" s="371"/>
      <c r="E75" s="371"/>
      <c r="F75" s="371"/>
      <c r="G75" s="371"/>
      <c r="H75" s="371"/>
      <c r="I75" s="371"/>
      <c r="J75" s="371"/>
      <c r="K75" s="371"/>
      <c r="L75" s="371"/>
      <c r="M75" s="371"/>
      <c r="N75" s="371"/>
      <c r="O75" s="371"/>
      <c r="P75" s="371"/>
      <c r="Q75" s="371"/>
      <c r="R75" s="371"/>
      <c r="S75" s="371"/>
      <c r="T75" s="371"/>
      <c r="U75" s="371"/>
      <c r="V75" s="371"/>
      <c r="W75" s="371"/>
      <c r="X75" s="371"/>
      <c r="Y75" s="371"/>
      <c r="Z75" s="371"/>
      <c r="AA75" s="371"/>
      <c r="AB75" s="371"/>
      <c r="AC75" s="371"/>
      <c r="AD75" s="371"/>
      <c r="AE75" s="371"/>
      <c r="AF75" s="371"/>
      <c r="AG75" s="371"/>
      <c r="AH75" s="371"/>
      <c r="AI75" s="371"/>
      <c r="AJ75" s="371"/>
      <c r="AK75" s="371"/>
      <c r="AL75" s="371"/>
      <c r="AM75" s="371"/>
      <c r="AN75" s="371"/>
      <c r="AO75" s="371"/>
      <c r="AP75" s="371"/>
      <c r="AQ75" s="371"/>
      <c r="AR75" s="371"/>
      <c r="AS75" s="371"/>
      <c r="AT75" s="371"/>
      <c r="AU75" s="371"/>
      <c r="AV75" s="371"/>
      <c r="AW75" s="371"/>
      <c r="AX75" s="371"/>
      <c r="AY75" s="371"/>
      <c r="AZ75" s="371"/>
      <c r="BA75" s="371"/>
      <c r="BB75" s="371"/>
      <c r="BC75" s="371"/>
    </row>
    <row r="76" spans="1:55">
      <c r="C76" s="70"/>
      <c r="E76" s="371"/>
      <c r="F76" s="371"/>
      <c r="G76" s="371"/>
      <c r="H76" s="371"/>
      <c r="I76" s="371"/>
      <c r="J76" s="371"/>
      <c r="K76" s="371"/>
      <c r="L76" s="371"/>
      <c r="M76" s="371"/>
      <c r="N76" s="371"/>
      <c r="O76" s="371"/>
      <c r="P76" s="371"/>
      <c r="Q76" s="371"/>
      <c r="R76" s="371"/>
      <c r="S76" s="371"/>
      <c r="T76" s="371"/>
      <c r="U76" s="371"/>
      <c r="V76" s="371"/>
      <c r="W76" s="371"/>
      <c r="X76" s="371"/>
      <c r="Y76" s="371"/>
      <c r="Z76" s="371"/>
      <c r="AA76" s="371"/>
      <c r="AB76" s="371"/>
      <c r="AC76" s="371"/>
      <c r="AD76" s="371"/>
      <c r="AE76" s="371"/>
      <c r="AF76" s="371"/>
      <c r="AG76" s="371"/>
      <c r="AH76" s="371"/>
      <c r="AI76" s="371"/>
      <c r="AJ76" s="371"/>
      <c r="AK76" s="371"/>
      <c r="AL76" s="371"/>
      <c r="AM76" s="371"/>
      <c r="AN76" s="371"/>
      <c r="AO76" s="371"/>
      <c r="AP76" s="371"/>
      <c r="AQ76" s="371"/>
      <c r="AR76" s="371"/>
      <c r="AS76" s="371"/>
      <c r="AT76" s="371"/>
      <c r="AU76" s="371"/>
      <c r="AV76" s="371"/>
      <c r="AW76" s="371"/>
      <c r="AX76" s="371"/>
      <c r="AY76" s="371"/>
      <c r="AZ76" s="371"/>
      <c r="BA76" s="371"/>
      <c r="BB76" s="371"/>
      <c r="BC76" s="371"/>
    </row>
    <row r="77" spans="1:55">
      <c r="E77" s="371"/>
      <c r="F77" s="371"/>
      <c r="G77" s="371"/>
      <c r="H77" s="371"/>
      <c r="I77" s="371"/>
      <c r="J77" s="371"/>
      <c r="K77" s="371"/>
      <c r="L77" s="371"/>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1"/>
      <c r="AK77" s="371"/>
      <c r="AL77" s="371"/>
      <c r="AM77" s="371"/>
      <c r="AN77" s="371"/>
      <c r="AO77" s="371"/>
      <c r="AP77" s="371"/>
      <c r="AQ77" s="371"/>
      <c r="AR77" s="371"/>
      <c r="AS77" s="371"/>
      <c r="AT77" s="371"/>
      <c r="AU77" s="371"/>
      <c r="AV77" s="371"/>
      <c r="AW77" s="371"/>
      <c r="AX77" s="371"/>
      <c r="AY77" s="371"/>
      <c r="AZ77" s="371"/>
      <c r="BA77" s="371"/>
      <c r="BB77" s="371"/>
      <c r="BC77" s="371"/>
    </row>
    <row r="78" spans="1:55">
      <c r="C78" s="70"/>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1"/>
      <c r="AK78" s="371"/>
      <c r="AL78" s="371"/>
      <c r="AM78" s="371"/>
      <c r="AN78" s="371"/>
      <c r="AO78" s="371"/>
      <c r="AP78" s="371"/>
      <c r="AQ78" s="371"/>
      <c r="AR78" s="371"/>
      <c r="AS78" s="371"/>
      <c r="AT78" s="371"/>
      <c r="AU78" s="371"/>
      <c r="AV78" s="371"/>
      <c r="AW78" s="371"/>
      <c r="AX78" s="371"/>
      <c r="AY78" s="371"/>
      <c r="AZ78" s="371"/>
      <c r="BA78" s="371"/>
      <c r="BB78" s="371"/>
      <c r="BC78" s="371"/>
    </row>
    <row r="79" spans="1:55">
      <c r="C79" s="70"/>
      <c r="E79" s="371"/>
      <c r="F79" s="371"/>
      <c r="G79" s="371"/>
      <c r="H79" s="371"/>
      <c r="I79" s="371"/>
      <c r="J79" s="371"/>
      <c r="K79" s="371"/>
      <c r="L79" s="371"/>
      <c r="M79" s="371"/>
      <c r="N79" s="371"/>
      <c r="O79" s="371"/>
      <c r="P79" s="371"/>
      <c r="Q79" s="371"/>
      <c r="R79" s="371"/>
      <c r="S79" s="371"/>
      <c r="T79" s="371"/>
      <c r="U79" s="371"/>
      <c r="V79" s="371"/>
      <c r="W79" s="371"/>
      <c r="X79" s="371"/>
      <c r="Y79" s="371"/>
      <c r="Z79" s="371"/>
      <c r="AA79" s="371"/>
      <c r="AB79" s="371"/>
      <c r="AC79" s="371"/>
      <c r="AD79" s="371"/>
      <c r="AE79" s="371"/>
      <c r="AF79" s="371"/>
      <c r="AG79" s="371"/>
      <c r="AH79" s="371"/>
      <c r="AI79" s="371"/>
      <c r="AJ79" s="371"/>
      <c r="AK79" s="371"/>
      <c r="AL79" s="371"/>
      <c r="AM79" s="371"/>
      <c r="AN79" s="371"/>
      <c r="AO79" s="371"/>
      <c r="AP79" s="371"/>
      <c r="AQ79" s="371"/>
      <c r="AR79" s="371"/>
      <c r="AS79" s="371"/>
      <c r="AT79" s="371"/>
      <c r="AU79" s="371"/>
      <c r="AV79" s="371"/>
      <c r="AW79" s="371"/>
      <c r="AX79" s="371"/>
      <c r="AY79" s="371"/>
      <c r="AZ79" s="371"/>
      <c r="BA79" s="371"/>
      <c r="BB79" s="371"/>
      <c r="BC79" s="371"/>
    </row>
    <row r="80" spans="1:55">
      <c r="C80" s="70"/>
      <c r="E80" s="371"/>
      <c r="F80" s="371"/>
      <c r="G80" s="371"/>
      <c r="H80" s="371"/>
      <c r="I80" s="371"/>
      <c r="J80" s="371"/>
      <c r="K80" s="371"/>
      <c r="L80" s="371"/>
      <c r="M80" s="371"/>
      <c r="N80" s="371"/>
      <c r="O80" s="371"/>
      <c r="P80" s="371"/>
      <c r="Q80" s="371"/>
      <c r="R80" s="371"/>
      <c r="S80" s="371"/>
      <c r="T80" s="371"/>
      <c r="U80" s="371"/>
      <c r="V80" s="371"/>
      <c r="W80" s="371"/>
      <c r="X80" s="371"/>
      <c r="Y80" s="371"/>
      <c r="Z80" s="371"/>
      <c r="AA80" s="371"/>
      <c r="AB80" s="371"/>
      <c r="AC80" s="371"/>
      <c r="AD80" s="371"/>
      <c r="AE80" s="371"/>
      <c r="AF80" s="371"/>
      <c r="AG80" s="371"/>
      <c r="AH80" s="371"/>
      <c r="AI80" s="371"/>
      <c r="AJ80" s="371"/>
      <c r="AK80" s="371"/>
      <c r="AL80" s="371"/>
      <c r="AM80" s="371"/>
      <c r="AN80" s="371"/>
      <c r="AO80" s="371"/>
      <c r="AP80" s="371"/>
      <c r="AQ80" s="371"/>
      <c r="AR80" s="371"/>
      <c r="AS80" s="371"/>
      <c r="AT80" s="371"/>
      <c r="AU80" s="371"/>
      <c r="AV80" s="371"/>
      <c r="AW80" s="371"/>
      <c r="AX80" s="371"/>
      <c r="AY80" s="371"/>
      <c r="AZ80" s="371"/>
      <c r="BA80" s="371"/>
      <c r="BB80" s="371"/>
      <c r="BC80" s="371"/>
    </row>
    <row r="81" spans="1:55">
      <c r="C81" s="70"/>
      <c r="E81" s="371"/>
      <c r="F81" s="371"/>
      <c r="G81" s="371"/>
      <c r="H81" s="371"/>
      <c r="I81" s="371"/>
      <c r="J81" s="371"/>
      <c r="K81" s="371"/>
      <c r="L81" s="371"/>
      <c r="M81" s="371"/>
      <c r="N81" s="371"/>
      <c r="O81" s="371"/>
      <c r="P81" s="371"/>
      <c r="Q81" s="371"/>
      <c r="R81" s="371"/>
      <c r="S81" s="371"/>
      <c r="T81" s="371"/>
      <c r="U81" s="371"/>
      <c r="V81" s="371"/>
      <c r="W81" s="371"/>
      <c r="X81" s="371"/>
      <c r="Y81" s="371"/>
      <c r="Z81" s="371"/>
      <c r="AA81" s="371"/>
      <c r="AB81" s="371"/>
      <c r="AC81" s="371"/>
      <c r="AD81" s="371"/>
      <c r="AE81" s="371"/>
      <c r="AF81" s="371"/>
      <c r="AG81" s="371"/>
      <c r="AH81" s="371"/>
      <c r="AI81" s="371"/>
      <c r="AJ81" s="371"/>
      <c r="AK81" s="371"/>
      <c r="AL81" s="371"/>
      <c r="AM81" s="371"/>
      <c r="AN81" s="371"/>
      <c r="AO81" s="371"/>
      <c r="AP81" s="371"/>
      <c r="AQ81" s="371"/>
      <c r="AR81" s="371"/>
      <c r="AS81" s="371"/>
      <c r="AT81" s="371"/>
      <c r="AU81" s="371"/>
      <c r="AV81" s="371"/>
      <c r="AW81" s="371"/>
      <c r="AX81" s="371"/>
      <c r="AY81" s="371"/>
      <c r="AZ81" s="371"/>
      <c r="BA81" s="371"/>
      <c r="BB81" s="371"/>
      <c r="BC81" s="371"/>
    </row>
    <row r="82" spans="1:55">
      <c r="C82" s="70"/>
      <c r="E82" s="371"/>
      <c r="F82" s="371"/>
      <c r="G82" s="371"/>
      <c r="H82" s="371"/>
      <c r="I82" s="371"/>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371"/>
      <c r="AL82" s="371"/>
      <c r="AM82" s="371"/>
      <c r="AN82" s="371"/>
      <c r="AO82" s="371"/>
      <c r="AP82" s="371"/>
      <c r="AQ82" s="371"/>
      <c r="AR82" s="371"/>
      <c r="AS82" s="371"/>
      <c r="AT82" s="371"/>
      <c r="AU82" s="371"/>
      <c r="AV82" s="371"/>
      <c r="AW82" s="371"/>
      <c r="AX82" s="371"/>
      <c r="AY82" s="371"/>
      <c r="AZ82" s="371"/>
      <c r="BA82" s="371"/>
      <c r="BB82" s="371"/>
      <c r="BC82" s="371"/>
    </row>
    <row r="83" spans="1:55">
      <c r="C83" s="70"/>
      <c r="E83" s="371"/>
      <c r="F83" s="371"/>
      <c r="G83" s="371"/>
      <c r="H83" s="371"/>
      <c r="I83" s="371"/>
      <c r="J83" s="371"/>
      <c r="K83" s="371"/>
      <c r="L83" s="371"/>
      <c r="M83" s="371"/>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c r="AM83" s="371"/>
      <c r="AN83" s="371"/>
      <c r="AO83" s="371"/>
      <c r="AP83" s="371"/>
      <c r="AQ83" s="371"/>
      <c r="AR83" s="371"/>
      <c r="AS83" s="371"/>
      <c r="AT83" s="371"/>
      <c r="AU83" s="371"/>
      <c r="AV83" s="371"/>
      <c r="AW83" s="371"/>
      <c r="AX83" s="371"/>
      <c r="AY83" s="371"/>
      <c r="AZ83" s="371"/>
      <c r="BA83" s="371"/>
      <c r="BB83" s="371"/>
      <c r="BC83" s="371"/>
    </row>
    <row r="84" spans="1:55">
      <c r="C84" s="70"/>
      <c r="E84" s="371"/>
      <c r="F84" s="371"/>
      <c r="G84" s="371"/>
      <c r="H84" s="371"/>
      <c r="I84" s="371"/>
      <c r="J84" s="371"/>
      <c r="K84" s="371"/>
      <c r="L84" s="371"/>
      <c r="M84" s="371"/>
      <c r="N84" s="371"/>
      <c r="O84" s="371"/>
      <c r="P84" s="371"/>
      <c r="Q84" s="371"/>
      <c r="R84" s="371"/>
      <c r="S84" s="371"/>
      <c r="T84" s="371"/>
      <c r="U84" s="371"/>
      <c r="V84" s="371"/>
      <c r="W84" s="371"/>
      <c r="X84" s="371"/>
      <c r="Y84" s="371"/>
      <c r="Z84" s="371"/>
      <c r="AA84" s="371"/>
      <c r="AB84" s="371"/>
      <c r="AC84" s="371"/>
      <c r="AD84" s="371"/>
      <c r="AE84" s="371"/>
      <c r="AF84" s="371"/>
      <c r="AG84" s="371"/>
      <c r="AH84" s="371"/>
      <c r="AI84" s="371"/>
      <c r="AJ84" s="371"/>
      <c r="AK84" s="371"/>
      <c r="AL84" s="371"/>
      <c r="AM84" s="371"/>
      <c r="AN84" s="371"/>
      <c r="AO84" s="371"/>
      <c r="AP84" s="371"/>
      <c r="AQ84" s="371"/>
      <c r="AR84" s="371"/>
      <c r="AS84" s="371"/>
      <c r="AT84" s="371"/>
      <c r="AU84" s="371"/>
      <c r="AV84" s="371"/>
      <c r="AW84" s="371"/>
      <c r="AX84" s="371"/>
      <c r="AY84" s="371"/>
      <c r="AZ84" s="371"/>
      <c r="BA84" s="371"/>
      <c r="BB84" s="371"/>
      <c r="BC84" s="371"/>
    </row>
    <row r="85" spans="1:55">
      <c r="C85" s="371"/>
      <c r="D85" s="371"/>
      <c r="E85" s="371"/>
      <c r="F85" s="371"/>
      <c r="G85" s="371"/>
      <c r="H85" s="371"/>
      <c r="I85" s="371"/>
      <c r="J85" s="371"/>
      <c r="K85" s="371"/>
      <c r="L85" s="371"/>
      <c r="M85" s="371"/>
      <c r="N85" s="371"/>
      <c r="O85" s="371"/>
      <c r="P85" s="371"/>
      <c r="Q85" s="371"/>
      <c r="R85" s="371"/>
      <c r="S85" s="371"/>
      <c r="T85" s="371"/>
      <c r="U85" s="371"/>
      <c r="V85" s="371"/>
      <c r="W85" s="371"/>
      <c r="X85" s="371"/>
      <c r="Y85" s="371"/>
      <c r="Z85" s="371"/>
      <c r="AA85" s="371"/>
      <c r="AB85" s="371"/>
      <c r="AC85" s="371"/>
      <c r="AD85" s="371"/>
      <c r="AE85" s="371"/>
      <c r="AF85" s="371"/>
      <c r="AG85" s="371"/>
      <c r="AH85" s="371"/>
      <c r="AI85" s="371"/>
      <c r="AJ85" s="371"/>
      <c r="AK85" s="371"/>
      <c r="AL85" s="371"/>
      <c r="AM85" s="371"/>
      <c r="AN85" s="371"/>
      <c r="AO85" s="371"/>
      <c r="AP85" s="371"/>
      <c r="AQ85" s="371"/>
      <c r="AR85" s="371"/>
      <c r="AS85" s="371"/>
      <c r="AT85" s="371"/>
      <c r="AU85" s="371"/>
      <c r="AV85" s="371"/>
      <c r="AW85" s="371"/>
      <c r="AX85" s="371"/>
      <c r="AY85" s="371"/>
      <c r="AZ85" s="371"/>
      <c r="BA85" s="371"/>
      <c r="BB85" s="371"/>
      <c r="BC85" s="371"/>
    </row>
    <row r="86" spans="1:55">
      <c r="A86" s="371"/>
      <c r="B86" s="371"/>
      <c r="C86" s="371"/>
      <c r="D86" s="371"/>
      <c r="E86" s="371"/>
      <c r="F86" s="371"/>
      <c r="G86" s="371"/>
      <c r="H86" s="371"/>
      <c r="I86" s="371"/>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371"/>
      <c r="AL86" s="371"/>
      <c r="AM86" s="371"/>
      <c r="AN86" s="371"/>
      <c r="AO86" s="371"/>
      <c r="AP86" s="371"/>
      <c r="AQ86" s="371"/>
      <c r="AR86" s="371"/>
      <c r="AS86" s="371"/>
      <c r="AT86" s="371"/>
      <c r="AU86" s="371"/>
      <c r="AV86" s="371"/>
      <c r="AW86" s="371"/>
      <c r="AX86" s="371"/>
      <c r="AY86" s="371"/>
      <c r="AZ86" s="371"/>
      <c r="BA86" s="371"/>
      <c r="BB86" s="371"/>
      <c r="BC86" s="371"/>
    </row>
    <row r="87" spans="1:55">
      <c r="A87" s="371"/>
      <c r="B87" s="371"/>
      <c r="C87" s="371"/>
      <c r="D87" s="371"/>
      <c r="E87" s="371"/>
      <c r="F87" s="371"/>
      <c r="G87" s="371"/>
      <c r="H87" s="371"/>
      <c r="I87" s="371"/>
      <c r="J87" s="371"/>
      <c r="K87" s="371"/>
      <c r="L87" s="371"/>
      <c r="M87" s="371"/>
      <c r="N87" s="371"/>
      <c r="O87" s="371"/>
      <c r="P87" s="371"/>
      <c r="Q87" s="371"/>
      <c r="R87" s="371"/>
      <c r="S87" s="371"/>
      <c r="T87" s="371"/>
      <c r="U87" s="371"/>
      <c r="V87" s="371"/>
      <c r="W87" s="371"/>
      <c r="X87" s="371"/>
      <c r="Y87" s="371"/>
      <c r="Z87" s="371"/>
      <c r="AA87" s="371"/>
      <c r="AB87" s="371"/>
      <c r="AC87" s="371"/>
      <c r="AD87" s="371"/>
      <c r="AE87" s="371"/>
      <c r="AF87" s="371"/>
      <c r="AG87" s="371"/>
      <c r="AH87" s="371"/>
      <c r="AI87" s="371"/>
      <c r="AJ87" s="371"/>
      <c r="AK87" s="371"/>
      <c r="AL87" s="371"/>
      <c r="AM87" s="371"/>
      <c r="AN87" s="371"/>
      <c r="AO87" s="371"/>
      <c r="AP87" s="371"/>
      <c r="AQ87" s="371"/>
      <c r="AR87" s="371"/>
      <c r="AS87" s="371"/>
      <c r="AT87" s="371"/>
      <c r="AU87" s="371"/>
      <c r="AV87" s="371"/>
      <c r="AW87" s="371"/>
      <c r="AX87" s="371"/>
      <c r="AY87" s="371"/>
      <c r="AZ87" s="371"/>
      <c r="BA87" s="371"/>
      <c r="BB87" s="371"/>
      <c r="BC87" s="371"/>
    </row>
    <row r="88" spans="1:55">
      <c r="A88" s="371"/>
      <c r="B88" s="371"/>
      <c r="C88" s="371"/>
      <c r="D88" s="371"/>
      <c r="E88" s="371"/>
      <c r="F88" s="371"/>
      <c r="G88" s="371"/>
      <c r="H88" s="371"/>
      <c r="I88" s="371"/>
      <c r="J88" s="371"/>
      <c r="K88" s="371"/>
      <c r="L88" s="371"/>
      <c r="M88" s="371"/>
      <c r="N88" s="371"/>
      <c r="O88" s="371"/>
      <c r="P88" s="371"/>
      <c r="Q88" s="371"/>
      <c r="R88" s="371"/>
      <c r="S88" s="371"/>
      <c r="T88" s="371"/>
      <c r="U88" s="371"/>
      <c r="V88" s="371"/>
      <c r="W88" s="371"/>
      <c r="X88" s="371"/>
      <c r="Y88" s="371"/>
      <c r="Z88" s="371"/>
      <c r="AA88" s="371"/>
      <c r="AB88" s="371"/>
      <c r="AC88" s="371"/>
      <c r="AD88" s="371"/>
      <c r="AE88" s="371"/>
      <c r="AF88" s="371"/>
      <c r="AG88" s="371"/>
      <c r="AH88" s="371"/>
      <c r="AI88" s="371"/>
      <c r="AJ88" s="371"/>
      <c r="AK88" s="371"/>
      <c r="AL88" s="371"/>
      <c r="AM88" s="371"/>
      <c r="AN88" s="371"/>
      <c r="AO88" s="371"/>
      <c r="AP88" s="371"/>
      <c r="AQ88" s="371"/>
      <c r="AR88" s="371"/>
      <c r="AS88" s="371"/>
      <c r="AT88" s="371"/>
      <c r="AU88" s="371"/>
      <c r="AV88" s="371"/>
      <c r="AW88" s="371"/>
      <c r="AX88" s="371"/>
      <c r="AY88" s="371"/>
      <c r="AZ88" s="371"/>
      <c r="BA88" s="371"/>
      <c r="BB88" s="371"/>
      <c r="BC88" s="371"/>
    </row>
    <row r="89" spans="1:55">
      <c r="A89" s="371"/>
      <c r="B89" s="371"/>
      <c r="C89" s="371"/>
      <c r="D89" s="371"/>
      <c r="E89" s="371"/>
      <c r="F89" s="371"/>
      <c r="G89" s="371"/>
      <c r="H89" s="371"/>
      <c r="I89" s="371"/>
      <c r="J89" s="371"/>
      <c r="K89" s="371"/>
      <c r="L89" s="371"/>
      <c r="M89" s="371"/>
      <c r="N89" s="371"/>
      <c r="O89" s="371"/>
      <c r="P89" s="371"/>
      <c r="Q89" s="371"/>
      <c r="R89" s="371"/>
      <c r="S89" s="371"/>
      <c r="T89" s="371"/>
      <c r="U89" s="371"/>
      <c r="V89" s="371"/>
      <c r="W89" s="371"/>
      <c r="X89" s="371"/>
      <c r="Y89" s="371"/>
      <c r="Z89" s="371"/>
      <c r="AA89" s="371"/>
      <c r="AB89" s="371"/>
      <c r="AC89" s="371"/>
      <c r="AD89" s="371"/>
      <c r="AE89" s="371"/>
      <c r="AF89" s="371"/>
      <c r="AG89" s="371"/>
      <c r="AH89" s="371"/>
      <c r="AI89" s="371"/>
      <c r="AJ89" s="371"/>
      <c r="AK89" s="371"/>
      <c r="AL89" s="371"/>
      <c r="AM89" s="371"/>
      <c r="AN89" s="371"/>
      <c r="AO89" s="371"/>
      <c r="AP89" s="371"/>
      <c r="AQ89" s="371"/>
      <c r="AR89" s="371"/>
      <c r="AS89" s="371"/>
      <c r="AT89" s="371"/>
      <c r="AU89" s="371"/>
      <c r="AV89" s="371"/>
      <c r="AW89" s="371"/>
      <c r="AX89" s="371"/>
      <c r="AY89" s="371"/>
      <c r="AZ89" s="371"/>
      <c r="BA89" s="371"/>
      <c r="BB89" s="371"/>
      <c r="BC89" s="371"/>
    </row>
    <row r="90" spans="1:55">
      <c r="A90" s="371"/>
      <c r="B90" s="371"/>
      <c r="C90" s="371"/>
      <c r="D90" s="371"/>
      <c r="E90" s="371"/>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71"/>
      <c r="AH90" s="371"/>
      <c r="AI90" s="371"/>
      <c r="AJ90" s="371"/>
      <c r="AK90" s="371"/>
      <c r="AL90" s="371"/>
      <c r="AM90" s="371"/>
      <c r="AN90" s="371"/>
      <c r="AO90" s="371"/>
      <c r="AP90" s="371"/>
      <c r="AQ90" s="371"/>
      <c r="AR90" s="371"/>
      <c r="AS90" s="371"/>
      <c r="AT90" s="371"/>
      <c r="AU90" s="371"/>
      <c r="AV90" s="371"/>
      <c r="AW90" s="371"/>
      <c r="AX90" s="371"/>
      <c r="AY90" s="371"/>
      <c r="AZ90" s="371"/>
      <c r="BA90" s="371"/>
      <c r="BB90" s="371"/>
      <c r="BC90" s="371"/>
    </row>
    <row r="91" spans="1:55">
      <c r="A91" s="371"/>
      <c r="B91" s="371"/>
      <c r="C91" s="371"/>
      <c r="D91" s="371"/>
      <c r="E91" s="371"/>
      <c r="F91" s="371"/>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71"/>
      <c r="AH91" s="371"/>
      <c r="AI91" s="371"/>
      <c r="AJ91" s="371"/>
      <c r="AK91" s="371"/>
      <c r="AL91" s="371"/>
      <c r="AM91" s="371"/>
      <c r="AN91" s="371"/>
      <c r="AO91" s="371"/>
      <c r="AP91" s="371"/>
      <c r="AQ91" s="371"/>
      <c r="AR91" s="371"/>
      <c r="AS91" s="371"/>
      <c r="AT91" s="371"/>
      <c r="AU91" s="371"/>
      <c r="AV91" s="371"/>
      <c r="AW91" s="371"/>
      <c r="AX91" s="371"/>
      <c r="AY91" s="371"/>
      <c r="AZ91" s="371"/>
      <c r="BA91" s="371"/>
      <c r="BB91" s="371"/>
      <c r="BC91" s="371"/>
    </row>
    <row r="92" spans="1:55">
      <c r="A92" s="371"/>
      <c r="B92" s="371"/>
      <c r="C92" s="371"/>
      <c r="D92" s="371"/>
      <c r="E92" s="371"/>
      <c r="F92" s="371"/>
      <c r="G92" s="371"/>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1"/>
      <c r="AF92" s="371"/>
      <c r="AG92" s="371"/>
      <c r="AH92" s="371"/>
      <c r="AI92" s="371"/>
      <c r="AJ92" s="371"/>
      <c r="AK92" s="371"/>
      <c r="AL92" s="371"/>
      <c r="AM92" s="371"/>
      <c r="AN92" s="371"/>
      <c r="AO92" s="371"/>
      <c r="AP92" s="371"/>
      <c r="AQ92" s="371"/>
      <c r="AR92" s="371"/>
      <c r="AS92" s="371"/>
      <c r="AT92" s="371"/>
      <c r="AU92" s="371"/>
      <c r="AV92" s="371"/>
      <c r="AW92" s="371"/>
      <c r="AX92" s="371"/>
      <c r="AY92" s="371"/>
      <c r="AZ92" s="371"/>
      <c r="BA92" s="371"/>
      <c r="BB92" s="371"/>
      <c r="BC92" s="371"/>
    </row>
    <row r="93" spans="1:55">
      <c r="A93" s="371"/>
      <c r="B93" s="371"/>
      <c r="C93" s="371"/>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71"/>
      <c r="AH93" s="371"/>
      <c r="AI93" s="371"/>
      <c r="AJ93" s="371"/>
      <c r="AK93" s="371"/>
      <c r="AL93" s="371"/>
      <c r="AM93" s="371"/>
      <c r="AN93" s="371"/>
      <c r="AO93" s="371"/>
      <c r="AP93" s="371"/>
      <c r="AQ93" s="371"/>
      <c r="AR93" s="371"/>
      <c r="AS93" s="371"/>
      <c r="AT93" s="371"/>
      <c r="AU93" s="371"/>
      <c r="AV93" s="371"/>
      <c r="AW93" s="371"/>
      <c r="AX93" s="371"/>
      <c r="AY93" s="371"/>
      <c r="AZ93" s="371"/>
      <c r="BA93" s="371"/>
      <c r="BB93" s="371"/>
      <c r="BC93" s="371"/>
    </row>
    <row r="94" spans="1:55">
      <c r="A94" s="371"/>
      <c r="B94" s="371"/>
      <c r="C94" s="371"/>
      <c r="D94" s="371"/>
      <c r="E94" s="371"/>
      <c r="F94" s="371"/>
      <c r="G94" s="371"/>
      <c r="H94" s="371"/>
      <c r="I94" s="371"/>
      <c r="J94" s="371"/>
      <c r="K94" s="371"/>
      <c r="L94" s="371"/>
      <c r="M94" s="371"/>
      <c r="N94" s="371"/>
      <c r="O94" s="371"/>
      <c r="P94" s="371"/>
      <c r="Q94" s="371"/>
      <c r="R94" s="371"/>
      <c r="S94" s="371"/>
      <c r="T94" s="371"/>
      <c r="U94" s="371"/>
      <c r="V94" s="371"/>
      <c r="W94" s="371"/>
      <c r="X94" s="371"/>
      <c r="Y94" s="371"/>
      <c r="Z94" s="371"/>
      <c r="AA94" s="371"/>
      <c r="AB94" s="371"/>
      <c r="AC94" s="371"/>
      <c r="AD94" s="371"/>
      <c r="AE94" s="371"/>
      <c r="AF94" s="371"/>
      <c r="AG94" s="371"/>
      <c r="AH94" s="371"/>
      <c r="AI94" s="371"/>
      <c r="AJ94" s="371"/>
      <c r="AK94" s="371"/>
      <c r="AL94" s="371"/>
      <c r="AM94" s="371"/>
      <c r="AN94" s="371"/>
      <c r="AO94" s="371"/>
      <c r="AP94" s="371"/>
      <c r="AQ94" s="371"/>
      <c r="AR94" s="371"/>
      <c r="AS94" s="371"/>
      <c r="AT94" s="371"/>
      <c r="AU94" s="371"/>
      <c r="AV94" s="371"/>
      <c r="AW94" s="371"/>
      <c r="AX94" s="371"/>
      <c r="AY94" s="371"/>
      <c r="AZ94" s="371"/>
      <c r="BA94" s="371"/>
      <c r="BB94" s="371"/>
      <c r="BC94" s="371"/>
    </row>
    <row r="95" spans="1:55">
      <c r="A95" s="371"/>
      <c r="B95" s="371"/>
      <c r="C95" s="371"/>
      <c r="D95" s="371"/>
      <c r="E95" s="371"/>
      <c r="F95" s="371"/>
      <c r="G95" s="371"/>
      <c r="H95" s="371"/>
      <c r="I95" s="371"/>
      <c r="J95" s="371"/>
      <c r="K95" s="371"/>
      <c r="L95" s="371"/>
      <c r="M95" s="371"/>
      <c r="N95" s="371"/>
      <c r="O95" s="371"/>
      <c r="P95" s="371"/>
      <c r="Q95" s="371"/>
      <c r="R95" s="371"/>
      <c r="S95" s="371"/>
      <c r="T95" s="371"/>
      <c r="U95" s="371"/>
      <c r="V95" s="371"/>
      <c r="W95" s="371"/>
      <c r="X95" s="371"/>
      <c r="Y95" s="371"/>
      <c r="Z95" s="371"/>
      <c r="AA95" s="371"/>
      <c r="AB95" s="371"/>
      <c r="AC95" s="371"/>
      <c r="AD95" s="371"/>
      <c r="AE95" s="371"/>
      <c r="AF95" s="371"/>
      <c r="AG95" s="371"/>
      <c r="AH95" s="371"/>
      <c r="AI95" s="371"/>
      <c r="AJ95" s="371"/>
      <c r="AK95" s="371"/>
      <c r="AL95" s="371"/>
      <c r="AM95" s="371"/>
      <c r="AN95" s="371"/>
      <c r="AO95" s="371"/>
      <c r="AP95" s="371"/>
      <c r="AQ95" s="371"/>
      <c r="AR95" s="371"/>
      <c r="AS95" s="371"/>
      <c r="AT95" s="371"/>
      <c r="AU95" s="371"/>
      <c r="AV95" s="371"/>
      <c r="AW95" s="371"/>
      <c r="AX95" s="371"/>
      <c r="AY95" s="371"/>
      <c r="AZ95" s="371"/>
      <c r="BA95" s="371"/>
      <c r="BB95" s="371"/>
      <c r="BC95" s="371"/>
    </row>
    <row r="96" spans="1:55">
      <c r="A96" s="371"/>
      <c r="B96" s="371"/>
      <c r="C96" s="371"/>
      <c r="D96" s="371"/>
      <c r="E96" s="371"/>
      <c r="F96" s="371"/>
      <c r="G96" s="371"/>
      <c r="H96" s="371"/>
      <c r="I96" s="371"/>
      <c r="J96" s="371"/>
      <c r="K96" s="371"/>
      <c r="L96" s="371"/>
      <c r="M96" s="371"/>
      <c r="N96" s="371"/>
      <c r="O96" s="371"/>
      <c r="P96" s="371"/>
      <c r="Q96" s="371"/>
      <c r="R96" s="371"/>
      <c r="S96" s="371"/>
      <c r="T96" s="371"/>
      <c r="U96" s="371"/>
      <c r="V96" s="371"/>
      <c r="W96" s="371"/>
      <c r="X96" s="371"/>
      <c r="Y96" s="371"/>
      <c r="Z96" s="371"/>
      <c r="AA96" s="371"/>
      <c r="AB96" s="371"/>
      <c r="AC96" s="371"/>
      <c r="AD96" s="371"/>
      <c r="AE96" s="371"/>
      <c r="AF96" s="371"/>
      <c r="AG96" s="371"/>
      <c r="AH96" s="371"/>
      <c r="AI96" s="371"/>
      <c r="AJ96" s="371"/>
      <c r="AK96" s="371"/>
      <c r="AL96" s="371"/>
      <c r="AM96" s="371"/>
      <c r="AN96" s="371"/>
      <c r="AO96" s="371"/>
      <c r="AP96" s="371"/>
      <c r="AQ96" s="371"/>
      <c r="AR96" s="371"/>
      <c r="AS96" s="371"/>
      <c r="AT96" s="371"/>
      <c r="AU96" s="371"/>
      <c r="AV96" s="371"/>
      <c r="AW96" s="371"/>
      <c r="AX96" s="371"/>
      <c r="AY96" s="371"/>
      <c r="AZ96" s="371"/>
      <c r="BA96" s="371"/>
      <c r="BB96" s="371"/>
      <c r="BC96" s="371"/>
    </row>
    <row r="97" spans="1:55">
      <c r="A97" s="371"/>
      <c r="B97" s="371"/>
      <c r="C97" s="371"/>
      <c r="D97" s="371"/>
      <c r="E97" s="371"/>
      <c r="F97" s="371"/>
      <c r="G97" s="371"/>
      <c r="H97" s="371"/>
      <c r="I97" s="371"/>
      <c r="J97" s="371"/>
      <c r="K97" s="371"/>
      <c r="L97" s="371"/>
      <c r="M97" s="371"/>
      <c r="N97" s="371"/>
      <c r="O97" s="371"/>
      <c r="P97" s="371"/>
      <c r="Q97" s="371"/>
      <c r="R97" s="371"/>
      <c r="S97" s="371"/>
      <c r="T97" s="371"/>
      <c r="U97" s="371"/>
      <c r="V97" s="371"/>
      <c r="W97" s="371"/>
      <c r="X97" s="371"/>
      <c r="Y97" s="371"/>
      <c r="Z97" s="371"/>
      <c r="AA97" s="371"/>
      <c r="AB97" s="371"/>
      <c r="AC97" s="371"/>
      <c r="AD97" s="371"/>
      <c r="AE97" s="371"/>
      <c r="AF97" s="371"/>
      <c r="AG97" s="371"/>
      <c r="AH97" s="371"/>
      <c r="AI97" s="371"/>
      <c r="AJ97" s="371"/>
      <c r="AK97" s="371"/>
      <c r="AL97" s="371"/>
      <c r="AM97" s="371"/>
      <c r="AN97" s="371"/>
      <c r="AO97" s="371"/>
      <c r="AP97" s="371"/>
      <c r="AQ97" s="371"/>
      <c r="AR97" s="371"/>
      <c r="AS97" s="371"/>
      <c r="AT97" s="371"/>
      <c r="AU97" s="371"/>
      <c r="AV97" s="371"/>
      <c r="AW97" s="371"/>
      <c r="AX97" s="371"/>
      <c r="AY97" s="371"/>
      <c r="AZ97" s="371"/>
      <c r="BA97" s="371"/>
      <c r="BB97" s="371"/>
      <c r="BC97" s="371"/>
    </row>
    <row r="98" spans="1:55">
      <c r="A98" s="371"/>
      <c r="B98" s="371"/>
      <c r="C98" s="371"/>
      <c r="D98" s="371"/>
      <c r="E98" s="371"/>
      <c r="F98" s="371"/>
      <c r="G98" s="371"/>
      <c r="H98" s="371"/>
      <c r="I98" s="371"/>
      <c r="J98" s="371"/>
      <c r="K98" s="371"/>
      <c r="L98" s="371"/>
      <c r="M98" s="371"/>
      <c r="N98" s="371"/>
      <c r="O98" s="371"/>
      <c r="P98" s="371"/>
      <c r="Q98" s="371"/>
      <c r="R98" s="371"/>
      <c r="S98" s="371"/>
      <c r="T98" s="371"/>
      <c r="U98" s="371"/>
      <c r="V98" s="371"/>
      <c r="W98" s="371"/>
      <c r="X98" s="371"/>
      <c r="Y98" s="371"/>
      <c r="Z98" s="371"/>
      <c r="AA98" s="371"/>
      <c r="AB98" s="371"/>
      <c r="AC98" s="371"/>
      <c r="AD98" s="371"/>
      <c r="AE98" s="371"/>
      <c r="AF98" s="371"/>
      <c r="AG98" s="371"/>
      <c r="AH98" s="371"/>
      <c r="AI98" s="371"/>
      <c r="AJ98" s="371"/>
      <c r="AK98" s="371"/>
      <c r="AL98" s="371"/>
      <c r="AM98" s="371"/>
      <c r="AN98" s="371"/>
      <c r="AO98" s="371"/>
      <c r="AP98" s="371"/>
      <c r="AQ98" s="371"/>
      <c r="AR98" s="371"/>
      <c r="AS98" s="371"/>
      <c r="AT98" s="371"/>
      <c r="AU98" s="371"/>
      <c r="AV98" s="371"/>
      <c r="AW98" s="371"/>
      <c r="AX98" s="371"/>
      <c r="AY98" s="371"/>
      <c r="AZ98" s="371"/>
      <c r="BA98" s="371"/>
      <c r="BB98" s="371"/>
      <c r="BC98" s="371"/>
    </row>
    <row r="99" spans="1:55">
      <c r="A99" s="371"/>
      <c r="B99" s="371"/>
      <c r="C99" s="371"/>
      <c r="D99" s="371"/>
      <c r="E99" s="371"/>
      <c r="F99" s="371"/>
      <c r="G99" s="371"/>
      <c r="H99" s="371"/>
      <c r="I99" s="371"/>
      <c r="J99" s="371"/>
      <c r="K99" s="371"/>
      <c r="L99" s="371"/>
      <c r="M99" s="371"/>
      <c r="N99" s="371"/>
      <c r="O99" s="371"/>
      <c r="P99" s="371"/>
      <c r="Q99" s="371"/>
      <c r="R99" s="371"/>
      <c r="S99" s="371"/>
      <c r="T99" s="371"/>
      <c r="U99" s="371"/>
      <c r="V99" s="371"/>
      <c r="W99" s="371"/>
      <c r="X99" s="371"/>
      <c r="Y99" s="371"/>
      <c r="Z99" s="371"/>
      <c r="AA99" s="371"/>
      <c r="AB99" s="371"/>
      <c r="AC99" s="371"/>
      <c r="AD99" s="371"/>
      <c r="AE99" s="371"/>
      <c r="AF99" s="371"/>
      <c r="AG99" s="371"/>
      <c r="AH99" s="371"/>
      <c r="AI99" s="371"/>
      <c r="AJ99" s="371"/>
      <c r="AK99" s="371"/>
      <c r="AL99" s="371"/>
      <c r="AM99" s="371"/>
      <c r="AN99" s="371"/>
      <c r="AO99" s="371"/>
      <c r="AP99" s="371"/>
      <c r="AQ99" s="371"/>
      <c r="AR99" s="371"/>
      <c r="AS99" s="371"/>
      <c r="AT99" s="371"/>
      <c r="AU99" s="371"/>
      <c r="AV99" s="371"/>
      <c r="AW99" s="371"/>
      <c r="AX99" s="371"/>
      <c r="AY99" s="371"/>
      <c r="AZ99" s="371"/>
      <c r="BA99" s="371"/>
      <c r="BB99" s="371"/>
      <c r="BC99" s="371"/>
    </row>
    <row r="100" spans="1:55">
      <c r="A100" s="371"/>
      <c r="B100" s="371"/>
      <c r="C100" s="371"/>
      <c r="D100" s="371"/>
      <c r="E100" s="371"/>
      <c r="F100" s="371"/>
      <c r="G100" s="371"/>
      <c r="H100" s="371"/>
      <c r="I100" s="371"/>
      <c r="J100" s="371"/>
      <c r="K100" s="371"/>
      <c r="L100" s="371"/>
      <c r="M100" s="371"/>
      <c r="N100" s="371"/>
      <c r="O100" s="371"/>
      <c r="P100" s="371"/>
      <c r="Q100" s="371"/>
      <c r="R100" s="371"/>
      <c r="S100" s="371"/>
      <c r="T100" s="371"/>
      <c r="U100" s="371"/>
      <c r="V100" s="371"/>
      <c r="W100" s="371"/>
      <c r="X100" s="371"/>
      <c r="Y100" s="371"/>
      <c r="Z100" s="371"/>
      <c r="AA100" s="371"/>
      <c r="AB100" s="371"/>
      <c r="AC100" s="371"/>
      <c r="AD100" s="371"/>
      <c r="AE100" s="371"/>
      <c r="AF100" s="371"/>
      <c r="AG100" s="371"/>
      <c r="AH100" s="371"/>
      <c r="AI100" s="371"/>
      <c r="AJ100" s="371"/>
      <c r="AK100" s="371"/>
      <c r="AL100" s="371"/>
      <c r="AM100" s="371"/>
      <c r="AN100" s="371"/>
      <c r="AO100" s="371"/>
      <c r="AP100" s="371"/>
      <c r="AQ100" s="371"/>
      <c r="AR100" s="371"/>
      <c r="AS100" s="371"/>
      <c r="AT100" s="371"/>
      <c r="AU100" s="371"/>
      <c r="AV100" s="371"/>
      <c r="AW100" s="371"/>
      <c r="AX100" s="371"/>
      <c r="AY100" s="371"/>
      <c r="AZ100" s="371"/>
      <c r="BA100" s="371"/>
      <c r="BB100" s="371"/>
      <c r="BC100" s="371"/>
    </row>
    <row r="101" spans="1:55">
      <c r="A101" s="371"/>
      <c r="B101" s="371"/>
      <c r="C101" s="371"/>
      <c r="D101" s="371"/>
      <c r="E101" s="371"/>
      <c r="F101" s="371"/>
      <c r="G101" s="371"/>
      <c r="H101" s="371"/>
      <c r="I101" s="371"/>
      <c r="J101" s="371"/>
      <c r="K101" s="371"/>
      <c r="L101" s="371"/>
      <c r="M101" s="371"/>
      <c r="N101" s="371"/>
      <c r="O101" s="371"/>
      <c r="P101" s="371"/>
      <c r="Q101" s="371"/>
      <c r="R101" s="371"/>
      <c r="S101" s="371"/>
      <c r="T101" s="371"/>
      <c r="U101" s="371"/>
      <c r="V101" s="371"/>
      <c r="W101" s="371"/>
      <c r="X101" s="371"/>
      <c r="Y101" s="371"/>
      <c r="Z101" s="371"/>
      <c r="AA101" s="371"/>
      <c r="AB101" s="371"/>
      <c r="AC101" s="371"/>
      <c r="AD101" s="371"/>
      <c r="AE101" s="371"/>
      <c r="AF101" s="371"/>
      <c r="AG101" s="371"/>
      <c r="AH101" s="371"/>
      <c r="AI101" s="371"/>
      <c r="AJ101" s="371"/>
      <c r="AK101" s="371"/>
      <c r="AL101" s="371"/>
      <c r="AM101" s="371"/>
      <c r="AN101" s="371"/>
      <c r="AO101" s="371"/>
      <c r="AP101" s="371"/>
      <c r="AQ101" s="371"/>
      <c r="AR101" s="371"/>
      <c r="AS101" s="371"/>
      <c r="AT101" s="371"/>
      <c r="AU101" s="371"/>
      <c r="AV101" s="371"/>
      <c r="AW101" s="371"/>
      <c r="AX101" s="371"/>
      <c r="AY101" s="371"/>
      <c r="AZ101" s="371"/>
      <c r="BA101" s="371"/>
      <c r="BB101" s="371"/>
      <c r="BC101" s="371"/>
    </row>
    <row r="102" spans="1:55">
      <c r="A102" s="371"/>
      <c r="B102" s="371"/>
      <c r="C102" s="371"/>
      <c r="D102" s="371"/>
      <c r="E102" s="371"/>
      <c r="F102" s="371"/>
      <c r="G102" s="371"/>
      <c r="H102" s="371"/>
      <c r="I102" s="371"/>
      <c r="J102" s="371"/>
      <c r="K102" s="371"/>
      <c r="L102" s="371"/>
      <c r="M102" s="371"/>
      <c r="N102" s="371"/>
      <c r="O102" s="371"/>
      <c r="P102" s="371"/>
      <c r="Q102" s="371"/>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1"/>
      <c r="AM102" s="371"/>
      <c r="AN102" s="371"/>
      <c r="AO102" s="371"/>
      <c r="AP102" s="371"/>
      <c r="AQ102" s="371"/>
      <c r="AR102" s="371"/>
      <c r="AS102" s="371"/>
      <c r="AT102" s="371"/>
      <c r="AU102" s="371"/>
      <c r="AV102" s="371"/>
      <c r="AW102" s="371"/>
      <c r="AX102" s="371"/>
      <c r="AY102" s="371"/>
      <c r="AZ102" s="371"/>
      <c r="BA102" s="371"/>
      <c r="BB102" s="371"/>
      <c r="BC102" s="371"/>
    </row>
    <row r="103" spans="1:55">
      <c r="A103" s="371"/>
      <c r="B103" s="371"/>
      <c r="C103" s="371"/>
      <c r="D103" s="371"/>
      <c r="E103" s="371"/>
      <c r="F103" s="371"/>
      <c r="G103" s="371"/>
      <c r="H103" s="371"/>
      <c r="I103" s="371"/>
      <c r="J103" s="371"/>
      <c r="K103" s="371"/>
      <c r="L103" s="371"/>
      <c r="M103" s="371"/>
      <c r="N103" s="371"/>
      <c r="O103" s="371"/>
      <c r="P103" s="371"/>
      <c r="Q103" s="371"/>
      <c r="R103" s="371"/>
      <c r="S103" s="371"/>
      <c r="T103" s="371"/>
      <c r="U103" s="371"/>
      <c r="V103" s="371"/>
      <c r="W103" s="371"/>
      <c r="X103" s="371"/>
      <c r="Y103" s="371"/>
      <c r="Z103" s="371"/>
      <c r="AA103" s="371"/>
      <c r="AB103" s="371"/>
      <c r="AC103" s="371"/>
      <c r="AD103" s="371"/>
      <c r="AE103" s="371"/>
      <c r="AF103" s="371"/>
      <c r="AG103" s="371"/>
      <c r="AH103" s="371"/>
      <c r="AI103" s="371"/>
      <c r="AJ103" s="371"/>
      <c r="AK103" s="371"/>
      <c r="AL103" s="371"/>
      <c r="AM103" s="371"/>
      <c r="AN103" s="371"/>
      <c r="AO103" s="371"/>
      <c r="AP103" s="371"/>
      <c r="AQ103" s="371"/>
      <c r="AR103" s="371"/>
      <c r="AS103" s="371"/>
      <c r="AT103" s="371"/>
      <c r="AU103" s="371"/>
      <c r="AV103" s="371"/>
      <c r="AW103" s="371"/>
      <c r="AX103" s="371"/>
      <c r="AY103" s="371"/>
      <c r="AZ103" s="371"/>
      <c r="BA103" s="371"/>
      <c r="BB103" s="371"/>
      <c r="BC103" s="371"/>
    </row>
    <row r="104" spans="1:55">
      <c r="A104" s="371"/>
      <c r="B104" s="371"/>
      <c r="C104" s="371"/>
      <c r="D104" s="371"/>
      <c r="E104" s="371"/>
      <c r="F104" s="371"/>
      <c r="G104" s="371"/>
      <c r="H104" s="371"/>
      <c r="I104" s="371"/>
      <c r="J104" s="371"/>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c r="AM104" s="371"/>
      <c r="AN104" s="371"/>
      <c r="AO104" s="371"/>
      <c r="AP104" s="371"/>
      <c r="AQ104" s="371"/>
      <c r="AR104" s="371"/>
      <c r="AS104" s="371"/>
      <c r="AT104" s="371"/>
      <c r="AU104" s="371"/>
      <c r="AV104" s="371"/>
      <c r="AW104" s="371"/>
      <c r="AX104" s="371"/>
      <c r="AY104" s="371"/>
      <c r="AZ104" s="371"/>
      <c r="BA104" s="371"/>
      <c r="BB104" s="371"/>
      <c r="BC104" s="371"/>
    </row>
    <row r="105" spans="1:55">
      <c r="A105" s="371"/>
      <c r="B105" s="371"/>
      <c r="C105" s="371"/>
      <c r="D105" s="371"/>
      <c r="E105" s="371"/>
      <c r="F105" s="371"/>
      <c r="G105" s="371"/>
      <c r="H105" s="371"/>
      <c r="I105" s="371"/>
      <c r="J105" s="371"/>
      <c r="K105" s="371"/>
      <c r="L105" s="371"/>
      <c r="M105" s="371"/>
      <c r="N105" s="371"/>
      <c r="O105" s="371"/>
      <c r="P105" s="371"/>
      <c r="Q105" s="371"/>
      <c r="R105" s="371"/>
      <c r="S105" s="371"/>
      <c r="T105" s="371"/>
      <c r="U105" s="371"/>
      <c r="V105" s="371"/>
      <c r="W105" s="371"/>
      <c r="X105" s="371"/>
      <c r="Y105" s="371"/>
      <c r="Z105" s="371"/>
      <c r="AA105" s="371"/>
      <c r="AB105" s="371"/>
      <c r="AC105" s="371"/>
      <c r="AD105" s="371"/>
      <c r="AE105" s="371"/>
      <c r="AF105" s="371"/>
      <c r="AG105" s="371"/>
      <c r="AH105" s="371"/>
      <c r="AI105" s="371"/>
      <c r="AJ105" s="371"/>
      <c r="AK105" s="371"/>
      <c r="AL105" s="371"/>
      <c r="AM105" s="371"/>
      <c r="AN105" s="371"/>
      <c r="AO105" s="371"/>
      <c r="AP105" s="371"/>
      <c r="AQ105" s="371"/>
      <c r="AR105" s="371"/>
      <c r="AS105" s="371"/>
      <c r="AT105" s="371"/>
      <c r="AU105" s="371"/>
      <c r="AV105" s="371"/>
      <c r="AW105" s="371"/>
      <c r="AX105" s="371"/>
      <c r="AY105" s="371"/>
      <c r="AZ105" s="371"/>
      <c r="BA105" s="371"/>
      <c r="BB105" s="371"/>
      <c r="BC105" s="371"/>
    </row>
  </sheetData>
  <customSheetViews>
    <customSheetView guid="{4928BF23-7841-445B-B276-4DDA011E86BA}" scale="70" colorId="22" topLeftCell="A13">
      <selection activeCell="B44" sqref="B44"/>
      <pageMargins left="0.5" right="0.5" top="0.5" bottom="0.5" header="0.5" footer="0.5"/>
      <printOptions horizontalCentered="1" verticalCentered="1"/>
      <pageSetup scale="67" orientation="portrait" r:id="rId1"/>
      <headerFooter alignWithMargins="0"/>
    </customSheetView>
    <customSheetView guid="{10BEBEA5-666D-4E42-8C33-BE2CECB0CEEE}" scale="70" colorId="22" topLeftCell="A28">
      <selection activeCell="G61" sqref="G61"/>
      <pageMargins left="0.5" right="0.5" top="0.5" bottom="0.5" header="0.5" footer="0.5"/>
      <printOptions horizontalCentered="1" verticalCentered="1"/>
      <pageSetup scale="67" orientation="portrait" r:id="rId2"/>
      <headerFooter alignWithMargins="0"/>
    </customSheetView>
    <customSheetView guid="{7EABFE2B-86ED-418A-B3E7-C3498E6134E5}" scale="70" colorId="22" topLeftCell="A28">
      <selection activeCell="G61" sqref="G61"/>
      <pageMargins left="0.5" right="0.5" top="0.5" bottom="0.5" header="0.5" footer="0.5"/>
      <printOptions horizontalCentered="1" verticalCentered="1"/>
      <pageSetup scale="67" orientation="portrait" r:id="rId3"/>
      <headerFooter alignWithMargins="0"/>
    </customSheetView>
    <customSheetView guid="{8787D503-0E53-496F-A823-DBDA291CFB74}" scale="70" colorId="22">
      <pageMargins left="0.5" right="0.5" top="0.5" bottom="0.5" header="0.5" footer="0.5"/>
      <printOptions horizontalCentered="1" verticalCentered="1"/>
      <pageSetup scale="67" orientation="portrait" r:id="rId4"/>
      <headerFooter alignWithMargins="0"/>
    </customSheetView>
    <customSheetView guid="{56FC0D8B-DE78-4144-BF1E-B4BF4CC15D6C}" scale="70" colorId="22">
      <pageMargins left="0.5" right="0.5" top="0.5" bottom="0.5" header="0.5" footer="0.5"/>
      <printOptions horizontalCentered="1" verticalCentered="1"/>
      <pageSetup scale="67" orientation="portrait" r:id="rId5"/>
      <headerFooter alignWithMargins="0"/>
    </customSheetView>
    <customSheetView guid="{22D28A66-17F3-4A9A-B88B-6F61E2AD90F2}" scale="70" colorId="22">
      <pageMargins left="0.5" right="0.5" top="0.5" bottom="0.5" header="0.5" footer="0.5"/>
      <printOptions horizontalCentered="1" verticalCentered="1"/>
      <pageSetup scale="67" orientation="portrait" r:id="rId6"/>
      <headerFooter alignWithMargins="0"/>
    </customSheetView>
    <customSheetView guid="{38FEF62C-E434-43FF-91B6-A4BAF1D28941}" scale="70" colorId="22">
      <pageMargins left="0.5" right="0.5" top="0.5" bottom="0.5" header="0.5" footer="0.5"/>
      <printOptions horizontalCentered="1" verticalCentered="1"/>
      <pageSetup scale="67" orientation="portrait" r:id="rId7"/>
      <headerFooter alignWithMargins="0"/>
    </customSheetView>
    <customSheetView guid="{3B00EE9E-100B-4E0B-97A5-9938B41F46C6}" scale="70" colorId="22">
      <pageMargins left="0.5" right="0.5" top="0.5" bottom="0.5" header="0.5" footer="0.5"/>
      <printOptions horizontalCentered="1" verticalCentered="1"/>
      <pageSetup scale="67" orientation="portrait" r:id="rId8"/>
      <headerFooter alignWithMargins="0"/>
    </customSheetView>
    <customSheetView guid="{70140D13-E05C-4A32-B097-7656031EFC54}" scale="70" colorId="22">
      <pageMargins left="0.5" right="0.5" top="0.5" bottom="0.5" header="0.5" footer="0.5"/>
      <printOptions horizontalCentered="1" verticalCentered="1"/>
      <pageSetup scale="67" orientation="portrait" r:id="rId9"/>
      <headerFooter alignWithMargins="0"/>
    </customSheetView>
    <customSheetView guid="{3A57D69F-D25D-44C3-9DE0-88B774091642}" scale="70" colorId="22">
      <pageMargins left="0.5" right="0.5" top="0.5" bottom="0.5" header="0.5" footer="0.5"/>
      <printOptions horizontalCentered="1" verticalCentered="1"/>
      <pageSetup scale="67" orientation="portrait" r:id="rId10"/>
      <headerFooter alignWithMargins="0"/>
    </customSheetView>
    <customSheetView guid="{CA9A34E5-DE78-429D-AEC4-74C7250B775C}" scale="70" colorId="22">
      <pageMargins left="0.5" right="0.5" top="0.5" bottom="0.5" header="0.5" footer="0.5"/>
      <printOptions horizontalCentered="1" verticalCentered="1"/>
      <pageSetup scale="67" orientation="portrait" r:id="rId11"/>
      <headerFooter alignWithMargins="0"/>
    </customSheetView>
    <customSheetView guid="{B4A791FD-BFAC-4ED1-AC79-FF865E98E4E3}" scale="70" colorId="22">
      <selection activeCell="G61" sqref="G61"/>
      <pageMargins left="0.5" right="0.5" top="0.5" bottom="0.5" header="0.5" footer="0.5"/>
      <printOptions horizontalCentered="1" verticalCentered="1"/>
      <pageSetup scale="67" orientation="portrait" r:id="rId12"/>
      <headerFooter alignWithMargins="0"/>
    </customSheetView>
    <customSheetView guid="{1DFCFAAB-BEA9-4033-B573-C1428C6D4616}" scale="70" colorId="22">
      <selection activeCell="G61" sqref="G61"/>
      <pageMargins left="0.5" right="0.5" top="0.5" bottom="0.5" header="0.5" footer="0.5"/>
      <printOptions horizontalCentered="1" verticalCentered="1"/>
      <pageSetup scale="67" orientation="portrait" r:id="rId13"/>
      <headerFooter alignWithMargins="0"/>
    </customSheetView>
    <customSheetView guid="{24B34512-AD5F-4011-887B-567D11190E35}" scale="70" colorId="22" topLeftCell="A28">
      <selection activeCell="G61" sqref="G61"/>
      <pageMargins left="0.5" right="0.5" top="0.5" bottom="0.5" header="0.5" footer="0.5"/>
      <printOptions horizontalCentered="1" verticalCentered="1"/>
      <pageSetup scale="67" orientation="portrait" r:id="rId14"/>
      <headerFooter alignWithMargins="0"/>
    </customSheetView>
  </customSheetViews>
  <printOptions horizontalCentered="1" verticalCentered="1"/>
  <pageMargins left="0.5" right="0.5" top="0.5" bottom="0.5" header="0.5" footer="0.5"/>
  <pageSetup scale="67" orientation="portrait" r:id="rId15"/>
  <headerFooter alignWithMargins="0"/>
</worksheet>
</file>

<file path=xl/worksheets/sheet16.xml><?xml version="1.0" encoding="utf-8"?>
<worksheet xmlns="http://schemas.openxmlformats.org/spreadsheetml/2006/main" xmlns:r="http://schemas.openxmlformats.org/officeDocument/2006/relationships">
  <sheetPr transitionEvaluation="1">
    <pageSetUpPr fitToPage="1"/>
  </sheetPr>
  <dimension ref="A1:C75"/>
  <sheetViews>
    <sheetView defaultGridColor="0" topLeftCell="A7" colorId="22" zoomScale="70" zoomScaleNormal="70" workbookViewId="0">
      <selection activeCell="F31" sqref="F31"/>
    </sheetView>
  </sheetViews>
  <sheetFormatPr defaultColWidth="9.6640625" defaultRowHeight="15"/>
  <cols>
    <col min="1" max="1" width="4.6640625" customWidth="1"/>
    <col min="2" max="2" width="72.21875" customWidth="1"/>
    <col min="3" max="3" width="21.5546875" customWidth="1"/>
    <col min="4" max="4" width="12.6640625" customWidth="1"/>
    <col min="5" max="5" width="13.6640625" customWidth="1"/>
    <col min="6" max="6" width="1.6640625" customWidth="1"/>
    <col min="7" max="7" width="13.6640625" customWidth="1"/>
    <col min="8" max="8" width="1.6640625" customWidth="1"/>
    <col min="9" max="9" width="13.6640625" customWidth="1"/>
    <col min="10" max="10" width="1.6640625" customWidth="1"/>
    <col min="11" max="11" width="13.6640625" customWidth="1"/>
  </cols>
  <sheetData>
    <row r="1" spans="1:3" ht="15.75" thickBot="1">
      <c r="A1" s="1079" t="str">
        <f>'Data Sheet'!$A$51</f>
        <v>Annual Report of Central Hudson Gas &amp; Electric Corp.                                                                                                    Year ended December 31, 2013</v>
      </c>
      <c r="B1" s="414"/>
      <c r="C1" s="43"/>
    </row>
    <row r="2" spans="1:3" ht="15.75">
      <c r="A2" s="321"/>
      <c r="B2" s="322"/>
      <c r="C2" s="324"/>
    </row>
    <row r="3" spans="1:3" ht="15.75">
      <c r="A3" s="89" t="s">
        <v>1128</v>
      </c>
      <c r="B3" s="48"/>
      <c r="C3" s="415"/>
    </row>
    <row r="4" spans="1:3" ht="15.75">
      <c r="A4" s="89"/>
      <c r="B4" s="48"/>
      <c r="C4" s="415"/>
    </row>
    <row r="5" spans="1:3">
      <c r="A5" s="416"/>
      <c r="B5" s="417" t="s">
        <v>1129</v>
      </c>
      <c r="C5" s="300"/>
    </row>
    <row r="6" spans="1:3">
      <c r="A6" s="416"/>
      <c r="B6" s="417" t="s">
        <v>2446</v>
      </c>
      <c r="C6" s="300"/>
    </row>
    <row r="7" spans="1:3">
      <c r="A7" s="416"/>
      <c r="B7" s="1084" t="s">
        <v>2447</v>
      </c>
      <c r="C7" s="300"/>
    </row>
    <row r="8" spans="1:3">
      <c r="A8" s="50"/>
      <c r="B8" t="s">
        <v>2448</v>
      </c>
      <c r="C8" s="300"/>
    </row>
    <row r="9" spans="1:3">
      <c r="A9" s="418"/>
      <c r="B9" s="181"/>
      <c r="C9" s="968" t="s">
        <v>2449</v>
      </c>
    </row>
    <row r="10" spans="1:3">
      <c r="A10" s="419" t="s">
        <v>639</v>
      </c>
      <c r="B10" s="501" t="s">
        <v>2450</v>
      </c>
      <c r="C10" s="969" t="s">
        <v>1733</v>
      </c>
    </row>
    <row r="11" spans="1:3">
      <c r="A11" s="421" t="s">
        <v>1809</v>
      </c>
      <c r="B11" s="970" t="s">
        <v>2512</v>
      </c>
      <c r="C11" s="971" t="s">
        <v>2513</v>
      </c>
    </row>
    <row r="12" spans="1:3">
      <c r="A12" s="423">
        <v>1</v>
      </c>
      <c r="B12" s="424" t="s">
        <v>2451</v>
      </c>
      <c r="C12" s="425">
        <v>1881554</v>
      </c>
    </row>
    <row r="13" spans="1:3">
      <c r="A13" s="423">
        <v>2</v>
      </c>
      <c r="B13" s="417" t="s">
        <v>2452</v>
      </c>
      <c r="C13" s="426"/>
    </row>
    <row r="14" spans="1:3">
      <c r="A14" s="423">
        <v>3</v>
      </c>
      <c r="B14" s="417" t="s">
        <v>2453</v>
      </c>
      <c r="C14" s="426">
        <v>13479771</v>
      </c>
    </row>
    <row r="15" spans="1:3">
      <c r="A15" s="423">
        <v>4</v>
      </c>
      <c r="B15" s="417" t="s">
        <v>2454</v>
      </c>
      <c r="C15" s="426"/>
    </row>
    <row r="16" spans="1:3">
      <c r="A16" s="423">
        <v>5</v>
      </c>
      <c r="B16" s="417" t="s">
        <v>2455</v>
      </c>
      <c r="C16" s="426"/>
    </row>
    <row r="17" spans="1:3">
      <c r="A17" s="423">
        <v>6</v>
      </c>
      <c r="B17" s="1682" t="s">
        <v>3690</v>
      </c>
      <c r="C17" s="426"/>
    </row>
    <row r="18" spans="1:3">
      <c r="A18" s="423">
        <v>7</v>
      </c>
      <c r="B18" s="417" t="s">
        <v>3647</v>
      </c>
      <c r="C18" s="426">
        <v>1406994</v>
      </c>
    </row>
    <row r="19" spans="1:3">
      <c r="A19" s="423">
        <v>8</v>
      </c>
      <c r="B19" s="417" t="s">
        <v>3648</v>
      </c>
      <c r="C19" s="426">
        <f>119139+153618</f>
        <v>272757</v>
      </c>
    </row>
    <row r="20" spans="1:3">
      <c r="A20" s="423">
        <v>9</v>
      </c>
      <c r="B20" s="417" t="s">
        <v>2957</v>
      </c>
      <c r="C20" s="426">
        <v>134046</v>
      </c>
    </row>
    <row r="21" spans="1:3">
      <c r="A21" s="423">
        <v>10</v>
      </c>
      <c r="B21" s="417" t="s">
        <v>2958</v>
      </c>
      <c r="C21" s="426">
        <v>214348</v>
      </c>
    </row>
    <row r="22" spans="1:3">
      <c r="A22" s="423">
        <v>11</v>
      </c>
      <c r="B22" s="417" t="s">
        <v>2959</v>
      </c>
      <c r="C22" s="426">
        <v>79698</v>
      </c>
    </row>
    <row r="23" spans="1:3">
      <c r="A23" s="423">
        <v>12</v>
      </c>
      <c r="B23" s="417"/>
      <c r="C23" s="426"/>
    </row>
    <row r="24" spans="1:3">
      <c r="A24" s="423">
        <v>13</v>
      </c>
      <c r="B24" s="417" t="s">
        <v>646</v>
      </c>
      <c r="C24" s="426" t="s">
        <v>646</v>
      </c>
    </row>
    <row r="25" spans="1:3">
      <c r="A25" s="427">
        <v>14</v>
      </c>
      <c r="B25" s="1721" t="s">
        <v>3735</v>
      </c>
      <c r="C25" s="428">
        <f>SUM(C12:C24)</f>
        <v>17469168</v>
      </c>
    </row>
    <row r="26" spans="1:3">
      <c r="A26" s="429"/>
      <c r="C26" s="300"/>
    </row>
    <row r="27" spans="1:3" ht="15.75">
      <c r="A27" s="430" t="s">
        <v>2456</v>
      </c>
      <c r="B27" s="121"/>
      <c r="C27" s="415"/>
    </row>
    <row r="28" spans="1:3" ht="15.75">
      <c r="A28" s="430"/>
      <c r="B28" s="121"/>
      <c r="C28" s="415"/>
    </row>
    <row r="29" spans="1:3">
      <c r="A29" s="429"/>
      <c r="B29" t="s">
        <v>2457</v>
      </c>
      <c r="C29" s="300"/>
    </row>
    <row r="30" spans="1:3">
      <c r="A30" s="429"/>
      <c r="B30" t="s">
        <v>2458</v>
      </c>
      <c r="C30" s="300"/>
    </row>
    <row r="31" spans="1:3">
      <c r="A31" s="258"/>
      <c r="B31" s="1683" t="s">
        <v>3691</v>
      </c>
      <c r="C31" s="1684"/>
    </row>
    <row r="32" spans="1:3">
      <c r="A32" s="431"/>
      <c r="B32" s="424"/>
      <c r="C32" s="968" t="s">
        <v>2459</v>
      </c>
    </row>
    <row r="33" spans="1:3">
      <c r="A33" s="423" t="s">
        <v>2460</v>
      </c>
      <c r="B33" s="501" t="s">
        <v>2222</v>
      </c>
      <c r="C33" s="248" t="s">
        <v>1733</v>
      </c>
    </row>
    <row r="34" spans="1:3">
      <c r="A34" s="427" t="s">
        <v>643</v>
      </c>
      <c r="B34" s="972" t="s">
        <v>2512</v>
      </c>
      <c r="C34" s="971" t="s">
        <v>2513</v>
      </c>
    </row>
    <row r="35" spans="1:3">
      <c r="A35" s="423">
        <v>15</v>
      </c>
      <c r="B35" s="417" t="s">
        <v>2461</v>
      </c>
      <c r="C35" s="425"/>
    </row>
    <row r="36" spans="1:3">
      <c r="A36" s="423">
        <v>16</v>
      </c>
      <c r="B36" s="1663"/>
      <c r="C36" s="426">
        <v>119055</v>
      </c>
    </row>
    <row r="37" spans="1:3">
      <c r="A37" s="423">
        <v>17</v>
      </c>
      <c r="B37" s="417" t="s">
        <v>2960</v>
      </c>
      <c r="C37" s="426">
        <v>83029</v>
      </c>
    </row>
    <row r="38" spans="1:3">
      <c r="A38" s="423">
        <v>18</v>
      </c>
      <c r="B38" s="417" t="s">
        <v>2961</v>
      </c>
      <c r="C38" s="426">
        <v>11867</v>
      </c>
    </row>
    <row r="39" spans="1:3">
      <c r="A39" s="423">
        <v>19</v>
      </c>
      <c r="B39" s="417" t="s">
        <v>2965</v>
      </c>
      <c r="C39" s="426">
        <v>23238</v>
      </c>
    </row>
    <row r="40" spans="1:3">
      <c r="A40" s="423">
        <v>20</v>
      </c>
      <c r="B40" s="417"/>
      <c r="C40" s="432"/>
    </row>
    <row r="41" spans="1:3">
      <c r="A41" s="423">
        <v>21</v>
      </c>
      <c r="B41" s="973" t="s">
        <v>2462</v>
      </c>
      <c r="C41" s="432">
        <f>SUM(C35:C40)</f>
        <v>237189</v>
      </c>
    </row>
    <row r="42" spans="1:3">
      <c r="A42" s="423">
        <v>22</v>
      </c>
      <c r="B42" s="417" t="s">
        <v>2463</v>
      </c>
      <c r="C42" s="426"/>
    </row>
    <row r="43" spans="1:3">
      <c r="A43" s="423">
        <v>23</v>
      </c>
      <c r="B43" s="417" t="s">
        <v>2962</v>
      </c>
      <c r="C43" s="426">
        <v>8384431</v>
      </c>
    </row>
    <row r="44" spans="1:3">
      <c r="A44" s="423">
        <v>24</v>
      </c>
      <c r="B44" s="1663"/>
      <c r="C44" s="426">
        <v>8825476</v>
      </c>
    </row>
    <row r="45" spans="1:3">
      <c r="A45" s="423">
        <v>25</v>
      </c>
      <c r="B45" s="417"/>
      <c r="C45" s="426"/>
    </row>
    <row r="46" spans="1:3">
      <c r="A46" s="423">
        <v>26</v>
      </c>
      <c r="B46" s="417"/>
      <c r="C46" s="432"/>
    </row>
    <row r="47" spans="1:3">
      <c r="A47" s="423">
        <v>27</v>
      </c>
      <c r="B47" s="973" t="s">
        <v>2464</v>
      </c>
      <c r="C47" s="432">
        <f>SUM(C42:C46)</f>
        <v>17209907</v>
      </c>
    </row>
    <row r="48" spans="1:3">
      <c r="A48" s="423">
        <v>28</v>
      </c>
      <c r="B48" s="417" t="s">
        <v>3720</v>
      </c>
      <c r="C48" s="426"/>
    </row>
    <row r="49" spans="1:3">
      <c r="A49" s="423">
        <v>29</v>
      </c>
      <c r="B49" s="417" t="s">
        <v>2964</v>
      </c>
      <c r="C49" s="426">
        <v>62628</v>
      </c>
    </row>
    <row r="50" spans="1:3">
      <c r="A50" s="423">
        <v>30</v>
      </c>
      <c r="B50" s="417" t="s">
        <v>2963</v>
      </c>
      <c r="C50" s="426">
        <v>2720820</v>
      </c>
    </row>
    <row r="51" spans="1:3">
      <c r="A51" s="423">
        <v>31</v>
      </c>
      <c r="B51" s="417"/>
      <c r="C51" s="426"/>
    </row>
    <row r="52" spans="1:3">
      <c r="A52" s="423">
        <v>32</v>
      </c>
      <c r="B52" s="417"/>
      <c r="C52" s="426"/>
    </row>
    <row r="53" spans="1:3">
      <c r="A53" s="423">
        <v>33</v>
      </c>
      <c r="B53" s="417"/>
      <c r="C53" s="426"/>
    </row>
    <row r="54" spans="1:3">
      <c r="A54" s="423">
        <v>34</v>
      </c>
      <c r="B54" s="417"/>
      <c r="C54" s="432"/>
    </row>
    <row r="55" spans="1:3">
      <c r="A55" s="427">
        <v>35</v>
      </c>
      <c r="B55" s="973" t="s">
        <v>2465</v>
      </c>
      <c r="C55" s="433">
        <f>SUM(C48:C54)</f>
        <v>2783448</v>
      </c>
    </row>
    <row r="56" spans="1:3">
      <c r="A56" s="416"/>
      <c r="B56" s="417"/>
      <c r="C56" s="300"/>
    </row>
    <row r="57" spans="1:3">
      <c r="A57" s="416"/>
      <c r="B57" s="417"/>
      <c r="C57" s="300"/>
    </row>
    <row r="58" spans="1:3">
      <c r="A58" s="416"/>
      <c r="B58" s="417"/>
      <c r="C58" s="300"/>
    </row>
    <row r="59" spans="1:3">
      <c r="A59" s="50"/>
      <c r="B59" s="417"/>
      <c r="C59" s="434"/>
    </row>
    <row r="60" spans="1:3" ht="15.75" thickBot="1">
      <c r="A60" s="133"/>
      <c r="B60" s="414"/>
      <c r="C60" s="435"/>
    </row>
    <row r="61" spans="1:3">
      <c r="A61" s="121"/>
      <c r="B61" s="121"/>
      <c r="C61" s="121" t="s">
        <v>2356</v>
      </c>
    </row>
    <row r="62" spans="1:3">
      <c r="A62" s="48" t="s">
        <v>2198</v>
      </c>
      <c r="B62" s="48"/>
      <c r="C62" s="48"/>
    </row>
    <row r="64" spans="1:3" ht="18">
      <c r="B64" s="84"/>
    </row>
    <row r="65" spans="2:2" ht="18">
      <c r="B65" s="84"/>
    </row>
    <row r="66" spans="2:2" ht="18">
      <c r="B66" s="84"/>
    </row>
    <row r="67" spans="2:2">
      <c r="B67" s="70"/>
    </row>
    <row r="69" spans="2:2">
      <c r="B69" s="70"/>
    </row>
    <row r="70" spans="2:2">
      <c r="B70" s="70"/>
    </row>
    <row r="71" spans="2:2">
      <c r="B71" s="70"/>
    </row>
    <row r="72" spans="2:2">
      <c r="B72" s="70"/>
    </row>
    <row r="73" spans="2:2">
      <c r="B73" s="70"/>
    </row>
    <row r="74" spans="2:2">
      <c r="B74" s="70"/>
    </row>
    <row r="75" spans="2:2">
      <c r="B75" s="70"/>
    </row>
  </sheetData>
  <customSheetViews>
    <customSheetView guid="{4928BF23-7841-445B-B276-4DDA011E86BA}" scale="70" colorId="22" fitToPage="1" topLeftCell="A4">
      <selection activeCell="B44" sqref="B44"/>
      <pageMargins left="0.5" right="0.5" top="0.5" bottom="0.5" header="0.5" footer="0.5"/>
      <printOptions horizontalCentered="1" verticalCentered="1"/>
      <pageSetup scale="78" orientation="portrait" r:id="rId1"/>
      <headerFooter alignWithMargins="0"/>
    </customSheetView>
    <customSheetView guid="{10BEBEA5-666D-4E42-8C33-BE2CECB0CEEE}" scale="70" colorId="22" fitToPage="1">
      <selection activeCell="B43" sqref="B43"/>
      <pageMargins left="0.5" right="0.5" top="0.5" bottom="0.5" header="0.5" footer="0.5"/>
      <printOptions horizontalCentered="1" verticalCentered="1"/>
      <pageSetup scale="74" orientation="portrait" r:id="rId2"/>
      <headerFooter alignWithMargins="0"/>
    </customSheetView>
    <customSheetView guid="{7EABFE2B-86ED-418A-B3E7-C3498E6134E5}" scale="70" colorId="22" fitToPage="1">
      <selection activeCell="B43" sqref="B43"/>
      <pageMargins left="0.5" right="0.5" top="0.5" bottom="0.5" header="0.5" footer="0.5"/>
      <printOptions horizontalCentered="1" verticalCentered="1"/>
      <pageSetup scale="74" orientation="portrait" r:id="rId3"/>
      <headerFooter alignWithMargins="0"/>
    </customSheetView>
    <customSheetView guid="{8787D503-0E53-496F-A823-DBDA291CFB74}" scale="70" colorId="22" showPageBreaks="1" fitToPage="1">
      <pageMargins left="0.5" right="0.5" top="0.5" bottom="0.5" header="0.5" footer="0.5"/>
      <printOptions horizontalCentered="1" verticalCentered="1"/>
      <pageSetup scale="10" orientation="portrait" r:id="rId4"/>
      <headerFooter alignWithMargins="0"/>
    </customSheetView>
    <customSheetView guid="{22D28A66-17F3-4A9A-B88B-6F61E2AD90F2}" scale="70" colorId="22" fitToPage="1">
      <pageMargins left="0.5" right="0.5" top="0.5" bottom="0.5" header="0.5" footer="0.5"/>
      <printOptions horizontalCentered="1" verticalCentered="1"/>
      <pageSetup scale="78" orientation="portrait" r:id="rId5"/>
      <headerFooter alignWithMargins="0"/>
    </customSheetView>
    <customSheetView guid="{38FEF62C-E434-43FF-91B6-A4BAF1D28941}" scale="70" colorId="22" showPageBreaks="1" fitToPage="1" printArea="1">
      <pageMargins left="0.5" right="0.5" top="0.5" bottom="0.5" header="0.5" footer="0.5"/>
      <printOptions horizontalCentered="1" verticalCentered="1"/>
      <pageSetup scale="78" orientation="portrait" r:id="rId6"/>
      <headerFooter alignWithMargins="0"/>
    </customSheetView>
    <customSheetView guid="{3B00EE9E-100B-4E0B-97A5-9938B41F46C6}" scale="70" colorId="22" fitToPage="1">
      <pageMargins left="0.5" right="0.5" top="0.5" bottom="0.5" header="0.5" footer="0.5"/>
      <printOptions horizontalCentered="1" verticalCentered="1"/>
      <pageSetup scale="78" orientation="portrait" r:id="rId7"/>
      <headerFooter alignWithMargins="0"/>
    </customSheetView>
    <customSheetView guid="{70140D13-E05C-4A32-B097-7656031EFC54}" scale="70" colorId="22" showPageBreaks="1" fitToPage="1" printArea="1">
      <pageMargins left="0.5" right="0.5" top="0.5" bottom="0.5" header="0.5" footer="0.5"/>
      <printOptions horizontalCentered="1" verticalCentered="1"/>
      <pageSetup scale="10" orientation="portrait" r:id="rId8"/>
      <headerFooter alignWithMargins="0"/>
    </customSheetView>
    <customSheetView guid="{3A57D69F-D25D-44C3-9DE0-88B774091642}" scale="70" colorId="22" showPageBreaks="1" fitToPage="1" printArea="1">
      <pageMargins left="0.5" right="0.5" top="0.5" bottom="0.5" header="0.5" footer="0.5"/>
      <printOptions horizontalCentered="1" verticalCentered="1"/>
      <pageSetup scale="10" orientation="portrait" r:id="rId9"/>
      <headerFooter alignWithMargins="0"/>
    </customSheetView>
    <customSheetView guid="{CA9A34E5-DE78-429D-AEC4-74C7250B775C}" scale="70" colorId="22" showPageBreaks="1" fitToPage="1" printArea="1">
      <pageMargins left="0.5" right="0.5" top="0.5" bottom="0.5" header="0.5" footer="0.5"/>
      <printOptions horizontalCentered="1" verticalCentered="1"/>
      <pageSetup scale="78" orientation="portrait" r:id="rId10"/>
      <headerFooter alignWithMargins="0"/>
    </customSheetView>
    <customSheetView guid="{B4A791FD-BFAC-4ED1-AC79-FF865E98E4E3}" scale="70" colorId="22" fitToPage="1">
      <selection activeCell="B43" sqref="B43"/>
      <pageMargins left="0.5" right="0.5" top="0.5" bottom="0.5" header="0.5" footer="0.5"/>
      <printOptions horizontalCentered="1" verticalCentered="1"/>
      <pageSetup scale="74" orientation="portrait" r:id="rId11"/>
      <headerFooter alignWithMargins="0"/>
    </customSheetView>
    <customSheetView guid="{1DFCFAAB-BEA9-4033-B573-C1428C6D4616}" scale="70" colorId="22" fitToPage="1">
      <selection activeCell="B43" sqref="B43"/>
      <pageMargins left="0.5" right="0.5" top="0.5" bottom="0.5" header="0.5" footer="0.5"/>
      <printOptions horizontalCentered="1" verticalCentered="1"/>
      <pageSetup scale="78" orientation="portrait" r:id="rId12"/>
      <headerFooter alignWithMargins="0"/>
    </customSheetView>
    <customSheetView guid="{24B34512-AD5F-4011-887B-567D11190E35}" scale="70" colorId="22" showPageBreaks="1" fitToPage="1">
      <selection activeCell="B43" sqref="B43"/>
      <pageMargins left="0.5" right="0.5" top="0.5" bottom="0.5" header="0.5" footer="0.5"/>
      <printOptions horizontalCentered="1" verticalCentered="1"/>
      <pageSetup scale="10" orientation="portrait" r:id="rId13"/>
      <headerFooter alignWithMargins="0"/>
    </customSheetView>
  </customSheetViews>
  <printOptions horizontalCentered="1" verticalCentered="1"/>
  <pageMargins left="0.5" right="0.5" top="0.5" bottom="0.5" header="0.5" footer="0.5"/>
  <pageSetup scale="78" orientation="portrait" r:id="rId14"/>
  <headerFooter alignWithMargins="0"/>
</worksheet>
</file>

<file path=xl/worksheets/sheet17.xml><?xml version="1.0" encoding="utf-8"?>
<worksheet xmlns="http://schemas.openxmlformats.org/spreadsheetml/2006/main" xmlns:r="http://schemas.openxmlformats.org/officeDocument/2006/relationships">
  <sheetPr transitionEvaluation="1">
    <pageSetUpPr fitToPage="1"/>
  </sheetPr>
  <dimension ref="A1:K85"/>
  <sheetViews>
    <sheetView defaultGridColor="0" topLeftCell="A4" colorId="22" zoomScale="75" zoomScaleNormal="75" workbookViewId="0">
      <selection activeCell="B31" sqref="B31"/>
    </sheetView>
  </sheetViews>
  <sheetFormatPr defaultColWidth="9.6640625" defaultRowHeight="15"/>
  <cols>
    <col min="1" max="1" width="4.6640625" customWidth="1"/>
    <col min="2" max="2" width="27.21875" customWidth="1"/>
    <col min="4" max="4" width="11.6640625" customWidth="1"/>
    <col min="5" max="5" width="13.6640625" customWidth="1"/>
    <col min="6" max="6" width="11.6640625" customWidth="1"/>
    <col min="7" max="7" width="13.6640625" customWidth="1"/>
    <col min="9" max="9" width="10.6640625" customWidth="1"/>
    <col min="10" max="10" width="14.6640625" customWidth="1"/>
    <col min="11" max="11" width="12.6640625" customWidth="1"/>
  </cols>
  <sheetData>
    <row r="1" spans="1:11" ht="15.75" thickBot="1">
      <c r="A1" s="43" t="str">
        <f>'Data Sheet'!$A$49</f>
        <v>Annual Report of Central Hudson Gas &amp; Electric Corp.</v>
      </c>
      <c r="B1" s="287"/>
      <c r="C1" s="287"/>
      <c r="D1" s="287"/>
      <c r="E1" s="287"/>
      <c r="F1" s="287"/>
      <c r="G1" s="287"/>
      <c r="H1" s="287"/>
      <c r="I1" s="287"/>
      <c r="J1" s="191" t="str">
        <f>'Data Sheet'!$A$45</f>
        <v>Year ended December 31, 2013</v>
      </c>
      <c r="K1" s="333"/>
    </row>
    <row r="2" spans="1:11">
      <c r="A2" s="436"/>
      <c r="B2" s="437"/>
      <c r="C2" s="437"/>
      <c r="D2" s="437"/>
      <c r="E2" s="437"/>
      <c r="F2" s="437"/>
      <c r="G2" s="437"/>
      <c r="H2" s="437"/>
      <c r="I2" s="437"/>
      <c r="J2" s="437"/>
      <c r="K2" s="438"/>
    </row>
    <row r="3" spans="1:11" ht="15.75">
      <c r="A3" s="378"/>
      <c r="B3" s="287"/>
      <c r="C3" s="287"/>
      <c r="D3" s="439" t="s">
        <v>2466</v>
      </c>
      <c r="E3" s="439"/>
      <c r="F3" s="439"/>
      <c r="G3" s="439"/>
      <c r="H3" s="439"/>
      <c r="I3" s="439"/>
      <c r="J3" s="439"/>
      <c r="K3" s="364"/>
    </row>
    <row r="4" spans="1:11">
      <c r="A4" s="378"/>
      <c r="B4" s="287"/>
      <c r="C4" s="287"/>
      <c r="D4" s="287"/>
      <c r="E4" s="287"/>
      <c r="F4" s="287"/>
      <c r="G4" s="287"/>
      <c r="H4" s="287"/>
      <c r="I4" s="287"/>
      <c r="J4" s="287"/>
      <c r="K4" s="364"/>
    </row>
    <row r="5" spans="1:11">
      <c r="A5" s="440" t="s">
        <v>2358</v>
      </c>
      <c r="B5" s="1083" t="s">
        <v>256</v>
      </c>
      <c r="K5" s="51"/>
    </row>
    <row r="6" spans="1:11">
      <c r="A6" s="440"/>
      <c r="B6" s="1083" t="s">
        <v>257</v>
      </c>
      <c r="K6" s="51"/>
    </row>
    <row r="7" spans="1:11">
      <c r="A7" s="440" t="s">
        <v>2360</v>
      </c>
      <c r="B7" s="1083" t="s">
        <v>258</v>
      </c>
      <c r="K7" s="51"/>
    </row>
    <row r="8" spans="1:11">
      <c r="A8" s="440"/>
      <c r="B8" s="1083" t="s">
        <v>259</v>
      </c>
      <c r="K8" s="51"/>
    </row>
    <row r="9" spans="1:11">
      <c r="A9" s="440"/>
      <c r="B9" s="1083" t="s">
        <v>260</v>
      </c>
      <c r="K9" s="51"/>
    </row>
    <row r="10" spans="1:11">
      <c r="A10" s="440"/>
      <c r="B10" s="1083" t="s">
        <v>261</v>
      </c>
      <c r="K10" s="51"/>
    </row>
    <row r="11" spans="1:11">
      <c r="A11" s="440" t="s">
        <v>2363</v>
      </c>
      <c r="B11" s="1083" t="s">
        <v>262</v>
      </c>
      <c r="K11" s="51"/>
    </row>
    <row r="12" spans="1:11">
      <c r="A12" s="440" t="s">
        <v>2366</v>
      </c>
      <c r="B12" s="1083" t="s">
        <v>263</v>
      </c>
      <c r="K12" s="51"/>
    </row>
    <row r="13" spans="1:11">
      <c r="A13" s="440"/>
      <c r="B13" s="1083" t="s">
        <v>264</v>
      </c>
      <c r="K13" s="51"/>
    </row>
    <row r="14" spans="1:11">
      <c r="A14" s="440"/>
      <c r="B14" s="1083" t="s">
        <v>265</v>
      </c>
      <c r="K14" s="51"/>
    </row>
    <row r="15" spans="1:11">
      <c r="A15" s="440" t="s">
        <v>2368</v>
      </c>
      <c r="B15" s="1083" t="s">
        <v>266</v>
      </c>
      <c r="K15" s="51"/>
    </row>
    <row r="16" spans="1:11">
      <c r="A16" s="442"/>
      <c r="B16" s="1085" t="s">
        <v>267</v>
      </c>
      <c r="K16" s="51"/>
    </row>
    <row r="17" spans="1:11">
      <c r="A17" s="444"/>
      <c r="B17" s="445"/>
      <c r="C17" s="684"/>
      <c r="D17" s="1264"/>
      <c r="E17" s="685"/>
      <c r="F17" s="1264"/>
      <c r="G17" s="685"/>
      <c r="H17" s="1264"/>
      <c r="I17" s="1264" t="s">
        <v>268</v>
      </c>
      <c r="J17" s="1264"/>
      <c r="K17" s="1265"/>
    </row>
    <row r="18" spans="1:11">
      <c r="A18" s="444"/>
      <c r="B18" s="445"/>
      <c r="C18" s="443" t="s">
        <v>269</v>
      </c>
      <c r="D18" s="443"/>
      <c r="E18" s="448"/>
      <c r="F18" s="443" t="s">
        <v>270</v>
      </c>
      <c r="G18" s="448"/>
      <c r="H18" s="449"/>
      <c r="I18" s="449" t="s">
        <v>271</v>
      </c>
      <c r="J18" s="449"/>
      <c r="K18" s="691" t="s">
        <v>272</v>
      </c>
    </row>
    <row r="19" spans="1:11">
      <c r="A19" s="444"/>
      <c r="B19" s="1685" t="s">
        <v>3692</v>
      </c>
      <c r="C19" s="450" t="s">
        <v>273</v>
      </c>
      <c r="D19" s="445"/>
      <c r="E19" s="446"/>
      <c r="F19" s="287"/>
      <c r="G19" s="445"/>
      <c r="H19" s="287"/>
      <c r="I19" s="445"/>
      <c r="J19" s="287"/>
      <c r="K19" s="691" t="s">
        <v>274</v>
      </c>
    </row>
    <row r="20" spans="1:11">
      <c r="A20" s="444"/>
      <c r="B20" s="690" t="s">
        <v>275</v>
      </c>
      <c r="C20" s="450" t="s">
        <v>276</v>
      </c>
      <c r="D20" s="445"/>
      <c r="E20" s="446"/>
      <c r="F20" s="287"/>
      <c r="G20" s="445"/>
      <c r="H20" s="450" t="s">
        <v>277</v>
      </c>
      <c r="I20" s="445"/>
      <c r="J20" s="450" t="s">
        <v>278</v>
      </c>
      <c r="K20" s="691" t="s">
        <v>279</v>
      </c>
    </row>
    <row r="21" spans="1:11">
      <c r="A21" s="444" t="s">
        <v>1758</v>
      </c>
      <c r="B21" s="690" t="s">
        <v>280</v>
      </c>
      <c r="C21" s="450" t="s">
        <v>281</v>
      </c>
      <c r="D21" s="690" t="s">
        <v>2099</v>
      </c>
      <c r="E21" s="695" t="s">
        <v>282</v>
      </c>
      <c r="F21" s="450" t="s">
        <v>2099</v>
      </c>
      <c r="G21" s="690" t="s">
        <v>282</v>
      </c>
      <c r="H21" s="450" t="s">
        <v>283</v>
      </c>
      <c r="I21" s="690" t="s">
        <v>2099</v>
      </c>
      <c r="J21" s="450" t="s">
        <v>284</v>
      </c>
      <c r="K21" s="691" t="s">
        <v>285</v>
      </c>
    </row>
    <row r="22" spans="1:11">
      <c r="A22" s="451" t="s">
        <v>1761</v>
      </c>
      <c r="B22" s="698" t="s">
        <v>2512</v>
      </c>
      <c r="C22" s="452" t="s">
        <v>2513</v>
      </c>
      <c r="D22" s="698" t="s">
        <v>644</v>
      </c>
      <c r="E22" s="699" t="s">
        <v>693</v>
      </c>
      <c r="F22" s="452" t="s">
        <v>1725</v>
      </c>
      <c r="G22" s="698" t="s">
        <v>1726</v>
      </c>
      <c r="H22" s="452" t="s">
        <v>1727</v>
      </c>
      <c r="I22" s="698" t="s">
        <v>1728</v>
      </c>
      <c r="J22" s="452" t="s">
        <v>286</v>
      </c>
      <c r="K22" s="700" t="s">
        <v>287</v>
      </c>
    </row>
    <row r="23" spans="1:11">
      <c r="A23" s="444">
        <v>1</v>
      </c>
      <c r="B23" s="445"/>
      <c r="C23" s="287"/>
      <c r="D23" s="454"/>
      <c r="E23" s="455"/>
      <c r="F23" s="285"/>
      <c r="G23" s="456"/>
      <c r="H23" s="457"/>
      <c r="I23" s="458"/>
      <c r="J23" s="285"/>
      <c r="K23" s="447"/>
    </row>
    <row r="24" spans="1:11">
      <c r="A24" s="444">
        <v>2</v>
      </c>
      <c r="B24" s="445"/>
      <c r="C24" s="287"/>
      <c r="D24" s="454"/>
      <c r="E24" s="459"/>
      <c r="F24" s="285"/>
      <c r="G24" s="454"/>
      <c r="H24" s="457"/>
      <c r="I24" s="458"/>
      <c r="J24" s="285"/>
      <c r="K24" s="447"/>
    </row>
    <row r="25" spans="1:11">
      <c r="A25" s="444">
        <v>3</v>
      </c>
      <c r="B25" s="445"/>
      <c r="C25" s="287"/>
      <c r="D25" s="454"/>
      <c r="E25" s="459"/>
      <c r="F25" s="285"/>
      <c r="G25" s="454"/>
      <c r="H25" s="457"/>
      <c r="I25" s="458"/>
      <c r="J25" s="285"/>
      <c r="K25" s="447"/>
    </row>
    <row r="26" spans="1:11">
      <c r="A26" s="444">
        <v>4</v>
      </c>
      <c r="B26" s="445"/>
      <c r="C26" s="287"/>
      <c r="D26" s="454"/>
      <c r="E26" s="459"/>
      <c r="F26" s="285"/>
      <c r="G26" s="454"/>
      <c r="H26" s="457"/>
      <c r="I26" s="458"/>
      <c r="J26" s="285"/>
      <c r="K26" s="447"/>
    </row>
    <row r="27" spans="1:11">
      <c r="A27" s="444">
        <v>5</v>
      </c>
      <c r="B27" s="445"/>
      <c r="C27" s="287"/>
      <c r="D27" s="454"/>
      <c r="E27" s="459"/>
      <c r="F27" s="285"/>
      <c r="G27" s="454"/>
      <c r="H27" s="457"/>
      <c r="I27" s="458"/>
      <c r="J27" s="285"/>
      <c r="K27" s="447"/>
    </row>
    <row r="28" spans="1:11">
      <c r="A28" s="444">
        <v>6</v>
      </c>
      <c r="B28" s="445"/>
      <c r="C28" s="287"/>
      <c r="D28" s="454"/>
      <c r="E28" s="459"/>
      <c r="F28" s="285"/>
      <c r="G28" s="454"/>
      <c r="H28" s="457"/>
      <c r="I28" s="458"/>
      <c r="J28" s="285"/>
      <c r="K28" s="447"/>
    </row>
    <row r="29" spans="1:11">
      <c r="A29" s="444">
        <v>7</v>
      </c>
      <c r="B29" s="445"/>
      <c r="C29" s="287"/>
      <c r="D29" s="454"/>
      <c r="E29" s="459"/>
      <c r="F29" s="285"/>
      <c r="G29" s="454"/>
      <c r="H29" s="457"/>
      <c r="I29" s="458"/>
      <c r="J29" s="285"/>
      <c r="K29" s="447"/>
    </row>
    <row r="30" spans="1:11">
      <c r="A30" s="444">
        <v>8</v>
      </c>
      <c r="B30" s="445"/>
      <c r="C30" s="287"/>
      <c r="D30" s="454"/>
      <c r="E30" s="459"/>
      <c r="F30" s="285"/>
      <c r="G30" s="454"/>
      <c r="H30" s="457"/>
      <c r="I30" s="458"/>
      <c r="J30" s="285"/>
      <c r="K30" s="447"/>
    </row>
    <row r="31" spans="1:11">
      <c r="A31" s="444">
        <v>9</v>
      </c>
      <c r="B31" s="445"/>
      <c r="C31" s="287"/>
      <c r="D31" s="454"/>
      <c r="E31" s="459"/>
      <c r="F31" s="285"/>
      <c r="G31" s="454"/>
      <c r="H31" s="457"/>
      <c r="I31" s="458"/>
      <c r="J31" s="285"/>
      <c r="K31" s="447"/>
    </row>
    <row r="32" spans="1:11">
      <c r="A32" s="444">
        <v>10</v>
      </c>
      <c r="B32" s="445"/>
      <c r="C32" s="287"/>
      <c r="D32" s="454"/>
      <c r="E32" s="459"/>
      <c r="F32" s="285"/>
      <c r="G32" s="454"/>
      <c r="H32" s="457"/>
      <c r="I32" s="458"/>
      <c r="J32" s="285"/>
      <c r="K32" s="447"/>
    </row>
    <row r="33" spans="1:11">
      <c r="A33" s="444">
        <v>11</v>
      </c>
      <c r="B33" s="445"/>
      <c r="C33" s="287"/>
      <c r="D33" s="454"/>
      <c r="E33" s="459"/>
      <c r="F33" s="285"/>
      <c r="G33" s="454"/>
      <c r="H33" s="457"/>
      <c r="I33" s="458"/>
      <c r="J33" s="285"/>
      <c r="K33" s="447"/>
    </row>
    <row r="34" spans="1:11">
      <c r="A34" s="444">
        <v>12</v>
      </c>
      <c r="B34" s="445"/>
      <c r="C34" s="287"/>
      <c r="D34" s="454"/>
      <c r="E34" s="459"/>
      <c r="F34" s="285"/>
      <c r="G34" s="454"/>
      <c r="H34" s="457"/>
      <c r="I34" s="458"/>
      <c r="J34" s="285"/>
      <c r="K34" s="447"/>
    </row>
    <row r="35" spans="1:11">
      <c r="A35" s="444">
        <v>13</v>
      </c>
      <c r="B35" s="445"/>
      <c r="C35" s="287"/>
      <c r="D35" s="454"/>
      <c r="E35" s="459"/>
      <c r="F35" s="285"/>
      <c r="G35" s="454"/>
      <c r="H35" s="457"/>
      <c r="I35" s="458"/>
      <c r="J35" s="285"/>
      <c r="K35" s="447"/>
    </row>
    <row r="36" spans="1:11">
      <c r="A36" s="444">
        <v>14</v>
      </c>
      <c r="B36" s="1654"/>
      <c r="C36" s="287"/>
      <c r="D36" s="454"/>
      <c r="E36" s="459"/>
      <c r="F36" s="285"/>
      <c r="G36" s="454"/>
      <c r="H36" s="457"/>
      <c r="I36" s="458"/>
      <c r="J36" s="285"/>
      <c r="K36" s="447"/>
    </row>
    <row r="37" spans="1:11">
      <c r="A37" s="444">
        <v>15</v>
      </c>
      <c r="B37" s="445"/>
      <c r="C37" s="287"/>
      <c r="D37" s="454"/>
      <c r="E37" s="459"/>
      <c r="F37" s="285"/>
      <c r="G37" s="454"/>
      <c r="H37" s="457"/>
      <c r="I37" s="458"/>
      <c r="J37" s="285"/>
      <c r="K37" s="447"/>
    </row>
    <row r="38" spans="1:11">
      <c r="A38" s="444">
        <v>16</v>
      </c>
      <c r="B38" s="445"/>
      <c r="C38" s="287"/>
      <c r="D38" s="454"/>
      <c r="E38" s="459"/>
      <c r="F38" s="285"/>
      <c r="G38" s="454"/>
      <c r="H38" s="457"/>
      <c r="I38" s="458"/>
      <c r="J38" s="285"/>
      <c r="K38" s="447"/>
    </row>
    <row r="39" spans="1:11">
      <c r="A39" s="444">
        <v>17</v>
      </c>
      <c r="B39" s="445"/>
      <c r="C39" s="287"/>
      <c r="D39" s="454"/>
      <c r="E39" s="459"/>
      <c r="F39" s="285"/>
      <c r="G39" s="454"/>
      <c r="H39" s="457"/>
      <c r="I39" s="458"/>
      <c r="J39" s="285"/>
      <c r="K39" s="447"/>
    </row>
    <row r="40" spans="1:11">
      <c r="A40" s="444">
        <v>18</v>
      </c>
      <c r="B40" s="445"/>
      <c r="C40" s="287"/>
      <c r="D40" s="454"/>
      <c r="E40" s="459"/>
      <c r="F40" s="285"/>
      <c r="G40" s="454"/>
      <c r="H40" s="457"/>
      <c r="I40" s="458"/>
      <c r="J40" s="285"/>
      <c r="K40" s="447"/>
    </row>
    <row r="41" spans="1:11">
      <c r="A41" s="444">
        <v>19</v>
      </c>
      <c r="B41" s="445"/>
      <c r="C41" s="287"/>
      <c r="D41" s="454"/>
      <c r="E41" s="459"/>
      <c r="F41" s="285"/>
      <c r="G41" s="454"/>
      <c r="H41" s="457"/>
      <c r="I41" s="458"/>
      <c r="J41" s="285"/>
      <c r="K41" s="447"/>
    </row>
    <row r="42" spans="1:11">
      <c r="A42" s="444">
        <v>20</v>
      </c>
      <c r="B42" s="445"/>
      <c r="C42" s="287"/>
      <c r="D42" s="454"/>
      <c r="E42" s="459"/>
      <c r="F42" s="285"/>
      <c r="G42" s="454"/>
      <c r="H42" s="457"/>
      <c r="I42" s="458"/>
      <c r="J42" s="285"/>
      <c r="K42" s="447"/>
    </row>
    <row r="43" spans="1:11">
      <c r="A43" s="444">
        <v>21</v>
      </c>
      <c r="B43" s="445"/>
      <c r="C43" s="287"/>
      <c r="D43" s="454"/>
      <c r="E43" s="459"/>
      <c r="F43" s="285"/>
      <c r="G43" s="454"/>
      <c r="H43" s="457"/>
      <c r="I43" s="458"/>
      <c r="J43" s="285"/>
      <c r="K43" s="447"/>
    </row>
    <row r="44" spans="1:11">
      <c r="A44" s="444">
        <v>22</v>
      </c>
      <c r="B44" s="1654"/>
      <c r="C44" s="287"/>
      <c r="D44" s="454"/>
      <c r="E44" s="459"/>
      <c r="F44" s="285"/>
      <c r="G44" s="454"/>
      <c r="H44" s="457"/>
      <c r="I44" s="458"/>
      <c r="J44" s="285"/>
      <c r="K44" s="447"/>
    </row>
    <row r="45" spans="1:11">
      <c r="A45" s="444">
        <v>23</v>
      </c>
      <c r="B45" s="445"/>
      <c r="C45" s="287"/>
      <c r="D45" s="454"/>
      <c r="E45" s="459"/>
      <c r="F45" s="285"/>
      <c r="G45" s="454"/>
      <c r="H45" s="457"/>
      <c r="I45" s="458"/>
      <c r="J45" s="285"/>
      <c r="K45" s="447"/>
    </row>
    <row r="46" spans="1:11">
      <c r="A46" s="444">
        <v>24</v>
      </c>
      <c r="B46" s="445"/>
      <c r="C46" s="287"/>
      <c r="D46" s="454"/>
      <c r="E46" s="459"/>
      <c r="F46" s="285"/>
      <c r="G46" s="454"/>
      <c r="H46" s="457"/>
      <c r="I46" s="458"/>
      <c r="J46" s="285"/>
      <c r="K46" s="447"/>
    </row>
    <row r="47" spans="1:11">
      <c r="A47" s="444">
        <v>25</v>
      </c>
      <c r="B47" s="445"/>
      <c r="C47" s="287"/>
      <c r="D47" s="454"/>
      <c r="E47" s="459"/>
      <c r="F47" s="285"/>
      <c r="G47" s="454"/>
      <c r="H47" s="457"/>
      <c r="I47" s="458"/>
      <c r="J47" s="285"/>
      <c r="K47" s="447"/>
    </row>
    <row r="48" spans="1:11">
      <c r="A48" s="444">
        <v>26</v>
      </c>
      <c r="B48" s="445"/>
      <c r="C48" s="449"/>
      <c r="D48" s="460"/>
      <c r="E48" s="461"/>
      <c r="F48" s="462"/>
      <c r="G48" s="460"/>
      <c r="H48" s="463"/>
      <c r="I48" s="464"/>
      <c r="J48" s="462"/>
      <c r="K48" s="453"/>
    </row>
    <row r="49" spans="1:11" ht="15.75" thickBot="1">
      <c r="A49" s="465">
        <v>27</v>
      </c>
      <c r="B49" s="974" t="s">
        <v>2090</v>
      </c>
      <c r="C49" s="466"/>
      <c r="D49" s="467">
        <f t="shared" ref="D49:I49" si="0">SUM(D23:D48)</f>
        <v>0</v>
      </c>
      <c r="E49" s="468">
        <f t="shared" si="0"/>
        <v>0</v>
      </c>
      <c r="F49" s="469">
        <f t="shared" si="0"/>
        <v>0</v>
      </c>
      <c r="G49" s="470">
        <f t="shared" si="0"/>
        <v>0</v>
      </c>
      <c r="H49" s="471">
        <f t="shared" si="0"/>
        <v>0</v>
      </c>
      <c r="I49" s="472">
        <f t="shared" si="0"/>
        <v>0</v>
      </c>
      <c r="J49" s="469"/>
      <c r="K49" s="473"/>
    </row>
    <row r="50" spans="1:11">
      <c r="A50" s="287" t="s">
        <v>2844</v>
      </c>
      <c r="C50" s="287"/>
      <c r="D50" s="287"/>
      <c r="E50" s="287"/>
      <c r="F50" s="287"/>
      <c r="G50" s="287"/>
      <c r="H50" s="287"/>
      <c r="I50" s="287"/>
      <c r="J50" s="287"/>
      <c r="K50" s="287"/>
    </row>
    <row r="51" spans="1:11">
      <c r="A51" s="333" t="s">
        <v>2199</v>
      </c>
      <c r="B51" s="333"/>
      <c r="C51" s="333"/>
      <c r="D51" s="333"/>
      <c r="E51" s="333"/>
      <c r="F51" s="372"/>
      <c r="G51" s="333"/>
      <c r="H51" s="333"/>
      <c r="I51" s="333"/>
      <c r="J51" s="333"/>
      <c r="K51" s="474"/>
    </row>
    <row r="52" spans="1:11">
      <c r="A52" s="287"/>
      <c r="B52" s="287"/>
      <c r="C52" s="287"/>
      <c r="D52" s="287"/>
      <c r="E52" s="287"/>
      <c r="F52" s="287"/>
      <c r="G52" s="287"/>
      <c r="H52" s="287"/>
      <c r="I52" s="287"/>
      <c r="J52" s="287"/>
      <c r="K52" s="287"/>
    </row>
    <row r="53" spans="1:11">
      <c r="A53" s="287"/>
      <c r="B53" s="287"/>
      <c r="C53" s="287"/>
      <c r="D53" s="287"/>
      <c r="E53" s="287"/>
      <c r="F53" s="287"/>
      <c r="G53" s="287"/>
      <c r="H53" s="287"/>
      <c r="I53" s="287"/>
      <c r="J53" s="287"/>
      <c r="K53" s="287"/>
    </row>
    <row r="54" spans="1:11">
      <c r="A54" s="287"/>
      <c r="B54" s="287"/>
      <c r="C54" s="287"/>
      <c r="D54" s="287"/>
      <c r="E54" s="287"/>
      <c r="F54" s="287"/>
      <c r="G54" s="287"/>
      <c r="H54" s="287"/>
      <c r="I54" s="287"/>
      <c r="J54" s="287"/>
      <c r="K54" s="287"/>
    </row>
    <row r="55" spans="1:11">
      <c r="A55" s="371"/>
      <c r="B55" s="371"/>
      <c r="C55" s="371"/>
      <c r="D55" s="371"/>
      <c r="E55" s="371"/>
      <c r="F55" s="371"/>
      <c r="G55" s="371"/>
      <c r="H55" s="371"/>
      <c r="I55" s="371"/>
      <c r="J55" s="371"/>
      <c r="K55" s="371"/>
    </row>
    <row r="56" spans="1:11">
      <c r="D56" s="371"/>
      <c r="E56" s="371"/>
      <c r="F56" s="371"/>
      <c r="G56" s="371"/>
      <c r="H56" s="371"/>
      <c r="I56" s="371"/>
      <c r="J56" s="371"/>
      <c r="K56" s="371"/>
    </row>
    <row r="57" spans="1:11">
      <c r="D57" s="371"/>
      <c r="E57" s="371"/>
      <c r="F57" s="371"/>
      <c r="G57" s="371"/>
      <c r="H57" s="371"/>
      <c r="I57" s="371"/>
      <c r="J57" s="371"/>
      <c r="K57" s="371"/>
    </row>
    <row r="58" spans="1:11">
      <c r="B58" s="70"/>
      <c r="D58" s="371"/>
      <c r="E58" s="371"/>
      <c r="G58" s="371"/>
      <c r="H58" s="371"/>
      <c r="I58" s="371"/>
      <c r="J58" s="371"/>
      <c r="K58" s="371"/>
    </row>
    <row r="59" spans="1:11">
      <c r="C59" s="371"/>
      <c r="D59" s="371"/>
      <c r="E59" s="371"/>
      <c r="G59" s="371"/>
      <c r="H59" s="371"/>
      <c r="I59" s="371"/>
      <c r="J59" s="371"/>
      <c r="K59" s="371"/>
    </row>
    <row r="60" spans="1:11">
      <c r="C60" s="371"/>
      <c r="D60" s="371"/>
      <c r="E60" s="371"/>
      <c r="G60" s="371"/>
      <c r="H60" s="371"/>
      <c r="I60" s="371"/>
      <c r="J60" s="371"/>
      <c r="K60" s="371"/>
    </row>
    <row r="61" spans="1:11">
      <c r="B61" s="70"/>
      <c r="C61" s="371"/>
      <c r="D61" s="371"/>
      <c r="E61" s="371"/>
      <c r="G61" s="371"/>
      <c r="H61" s="371"/>
      <c r="I61" s="371"/>
      <c r="J61" s="371"/>
      <c r="K61" s="371"/>
    </row>
    <row r="62" spans="1:11">
      <c r="B62" s="70"/>
      <c r="C62" s="371"/>
      <c r="D62" s="371"/>
      <c r="E62" s="371"/>
      <c r="G62" s="371"/>
      <c r="H62" s="371"/>
      <c r="I62" s="371"/>
      <c r="J62" s="371"/>
      <c r="K62" s="371"/>
    </row>
    <row r="63" spans="1:11">
      <c r="B63" s="70"/>
      <c r="C63" s="371"/>
      <c r="E63" s="371"/>
      <c r="G63" s="371"/>
      <c r="H63" s="371"/>
      <c r="I63" s="371"/>
      <c r="J63" s="371"/>
      <c r="K63" s="371"/>
    </row>
    <row r="64" spans="1:11">
      <c r="B64" s="70"/>
      <c r="C64" s="371"/>
      <c r="D64" s="371"/>
      <c r="E64" s="371"/>
      <c r="G64" s="371"/>
      <c r="H64" s="371"/>
      <c r="I64" s="371"/>
      <c r="J64" s="371"/>
      <c r="K64" s="371"/>
    </row>
    <row r="65" spans="1:11">
      <c r="B65" s="70"/>
      <c r="C65" s="371"/>
      <c r="D65" s="371"/>
      <c r="E65" s="371"/>
      <c r="G65" s="371"/>
      <c r="H65" s="371"/>
      <c r="I65" s="371"/>
      <c r="J65" s="371"/>
      <c r="K65" s="371"/>
    </row>
    <row r="66" spans="1:11">
      <c r="B66" s="70"/>
      <c r="C66" s="371"/>
      <c r="D66" s="371"/>
      <c r="E66" s="371"/>
      <c r="G66" s="371"/>
      <c r="H66" s="371"/>
      <c r="I66" s="371"/>
      <c r="J66" s="371"/>
      <c r="K66" s="371"/>
    </row>
    <row r="67" spans="1:11">
      <c r="C67" s="371"/>
      <c r="D67" s="371"/>
      <c r="E67" s="371"/>
      <c r="G67" s="371"/>
      <c r="H67" s="371"/>
      <c r="I67" s="371"/>
      <c r="J67" s="371"/>
      <c r="K67" s="371"/>
    </row>
    <row r="68" spans="1:11">
      <c r="A68" s="371"/>
      <c r="C68" s="371"/>
      <c r="D68" s="371"/>
      <c r="E68" s="371"/>
      <c r="F68" s="371"/>
      <c r="G68" s="371"/>
      <c r="H68" s="371"/>
      <c r="I68" s="371"/>
      <c r="J68" s="371"/>
      <c r="K68" s="371"/>
    </row>
    <row r="69" spans="1:11">
      <c r="A69" s="371"/>
      <c r="B69" s="371"/>
      <c r="C69" s="371"/>
      <c r="D69" s="371"/>
      <c r="E69" s="371"/>
      <c r="F69" s="371"/>
      <c r="G69" s="371"/>
      <c r="H69" s="371"/>
      <c r="I69" s="371"/>
      <c r="J69" s="371"/>
      <c r="K69" s="371"/>
    </row>
    <row r="70" spans="1:11">
      <c r="A70" s="371"/>
      <c r="B70" s="371"/>
      <c r="C70" s="371"/>
      <c r="D70" s="371"/>
      <c r="E70" s="371"/>
      <c r="F70" s="371"/>
      <c r="G70" s="371"/>
      <c r="H70" s="371"/>
      <c r="I70" s="371"/>
      <c r="J70" s="371"/>
      <c r="K70" s="371"/>
    </row>
    <row r="71" spans="1:11">
      <c r="A71" s="371"/>
      <c r="B71" s="371"/>
      <c r="C71" s="371"/>
      <c r="D71" s="371"/>
      <c r="E71" s="371"/>
      <c r="F71" s="371"/>
      <c r="G71" s="371"/>
      <c r="H71" s="371"/>
      <c r="I71" s="371"/>
      <c r="J71" s="371"/>
      <c r="K71" s="371"/>
    </row>
    <row r="72" spans="1:11">
      <c r="A72" s="371"/>
      <c r="B72" s="371"/>
      <c r="C72" s="371"/>
      <c r="D72" s="371"/>
      <c r="E72" s="371"/>
      <c r="F72" s="371"/>
      <c r="G72" s="371"/>
      <c r="H72" s="371"/>
      <c r="I72" s="371"/>
      <c r="J72" s="371"/>
      <c r="K72" s="371"/>
    </row>
    <row r="73" spans="1:11">
      <c r="A73" s="371"/>
      <c r="B73" s="371"/>
      <c r="C73" s="371"/>
      <c r="D73" s="371"/>
      <c r="E73" s="371"/>
      <c r="F73" s="371"/>
      <c r="G73" s="371"/>
      <c r="H73" s="371"/>
      <c r="I73" s="371"/>
      <c r="J73" s="371"/>
      <c r="K73" s="371"/>
    </row>
    <row r="74" spans="1:11">
      <c r="A74" s="371"/>
      <c r="B74" s="371"/>
      <c r="C74" s="371"/>
      <c r="D74" s="371"/>
      <c r="E74" s="371"/>
      <c r="F74" s="371"/>
      <c r="G74" s="371"/>
      <c r="H74" s="371"/>
      <c r="I74" s="371"/>
      <c r="J74" s="371"/>
      <c r="K74" s="371"/>
    </row>
    <row r="75" spans="1:11">
      <c r="A75" s="371"/>
      <c r="B75" s="371"/>
      <c r="C75" s="371"/>
      <c r="D75" s="371"/>
      <c r="E75" s="371"/>
      <c r="F75" s="371"/>
      <c r="G75" s="371"/>
      <c r="H75" s="371"/>
      <c r="I75" s="371"/>
      <c r="J75" s="371"/>
      <c r="K75" s="371"/>
    </row>
    <row r="76" spans="1:11">
      <c r="A76" s="371"/>
      <c r="B76" s="371"/>
      <c r="C76" s="371"/>
      <c r="D76" s="371"/>
      <c r="E76" s="371"/>
      <c r="F76" s="371"/>
      <c r="G76" s="371"/>
      <c r="H76" s="371"/>
      <c r="I76" s="371"/>
      <c r="J76" s="371"/>
      <c r="K76" s="371"/>
    </row>
    <row r="77" spans="1:11">
      <c r="A77" s="371"/>
      <c r="B77" s="371"/>
      <c r="C77" s="371"/>
      <c r="D77" s="371"/>
      <c r="E77" s="371"/>
      <c r="F77" s="371"/>
      <c r="G77" s="371"/>
      <c r="H77" s="371"/>
      <c r="I77" s="371"/>
      <c r="J77" s="371"/>
      <c r="K77" s="371"/>
    </row>
    <row r="78" spans="1:11">
      <c r="A78" s="371"/>
      <c r="B78" s="371"/>
      <c r="C78" s="371"/>
      <c r="D78" s="371"/>
      <c r="E78" s="371"/>
      <c r="F78" s="371"/>
      <c r="G78" s="371"/>
      <c r="H78" s="371"/>
      <c r="I78" s="371"/>
      <c r="J78" s="371"/>
      <c r="K78" s="371"/>
    </row>
    <row r="79" spans="1:11">
      <c r="A79" s="371"/>
      <c r="B79" s="371"/>
      <c r="C79" s="371"/>
      <c r="D79" s="371"/>
      <c r="E79" s="371"/>
      <c r="F79" s="371"/>
      <c r="G79" s="371"/>
      <c r="H79" s="371"/>
      <c r="I79" s="371"/>
      <c r="J79" s="371"/>
      <c r="K79" s="371"/>
    </row>
    <row r="80" spans="1:11">
      <c r="A80" s="371"/>
      <c r="B80" s="371"/>
      <c r="C80" s="371"/>
      <c r="D80" s="371"/>
      <c r="E80" s="371"/>
      <c r="F80" s="371"/>
      <c r="G80" s="371"/>
      <c r="H80" s="371"/>
      <c r="I80" s="371"/>
      <c r="J80" s="371"/>
      <c r="K80" s="371"/>
    </row>
    <row r="81" spans="1:11">
      <c r="A81" s="371"/>
      <c r="B81" s="371"/>
      <c r="C81" s="371"/>
      <c r="D81" s="371"/>
      <c r="E81" s="371"/>
      <c r="F81" s="371"/>
      <c r="G81" s="371"/>
      <c r="H81" s="371"/>
      <c r="I81" s="371"/>
      <c r="J81" s="371"/>
      <c r="K81" s="371"/>
    </row>
    <row r="82" spans="1:11">
      <c r="A82" s="371"/>
      <c r="B82" s="371"/>
      <c r="C82" s="371"/>
      <c r="D82" s="371"/>
      <c r="E82" s="371"/>
      <c r="F82" s="371"/>
      <c r="G82" s="371"/>
      <c r="H82" s="371"/>
      <c r="I82" s="371"/>
      <c r="J82" s="371"/>
      <c r="K82" s="371"/>
    </row>
    <row r="83" spans="1:11">
      <c r="A83" s="371"/>
      <c r="B83" s="371"/>
      <c r="C83" s="371"/>
      <c r="D83" s="371"/>
      <c r="E83" s="371"/>
      <c r="F83" s="371"/>
      <c r="G83" s="371"/>
      <c r="H83" s="371"/>
      <c r="I83" s="371"/>
      <c r="J83" s="371"/>
      <c r="K83" s="371"/>
    </row>
    <row r="84" spans="1:11">
      <c r="A84" s="371"/>
      <c r="B84" s="371"/>
      <c r="C84" s="371"/>
      <c r="D84" s="371"/>
      <c r="E84" s="371"/>
      <c r="F84" s="371"/>
      <c r="G84" s="371"/>
      <c r="H84" s="371"/>
      <c r="I84" s="371"/>
      <c r="J84" s="371"/>
      <c r="K84" s="371"/>
    </row>
    <row r="85" spans="1:11">
      <c r="A85" s="371"/>
      <c r="B85" s="371"/>
      <c r="C85" s="371"/>
      <c r="D85" s="371"/>
      <c r="E85" s="371"/>
      <c r="F85" s="371"/>
      <c r="G85" s="371"/>
      <c r="H85" s="371"/>
      <c r="I85" s="371"/>
      <c r="J85" s="371"/>
      <c r="K85" s="371"/>
    </row>
  </sheetData>
  <customSheetViews>
    <customSheetView guid="{4928BF23-7841-445B-B276-4DDA011E86BA}" scale="75" colorId="22" fitToPage="1" topLeftCell="A4">
      <selection activeCell="B44" sqref="B44"/>
      <pageMargins left="0.5" right="0.5" top="0.5" bottom="0.5" header="0.5" footer="0.5"/>
      <printOptions horizontalCentered="1" verticalCentered="1"/>
      <pageSetup scale="71" orientation="landscape" r:id="rId1"/>
      <headerFooter alignWithMargins="0"/>
    </customSheetView>
    <customSheetView guid="{10BEBEA5-666D-4E42-8C33-BE2CECB0CEEE}" scale="75" colorId="22" fitToPage="1">
      <selection activeCell="A22" sqref="A22"/>
      <pageMargins left="0.5" right="0.5" top="0.5" bottom="0.5" header="0.5" footer="0.5"/>
      <printOptions horizontalCentered="1" verticalCentered="1"/>
      <pageSetup scale="69" orientation="landscape" r:id="rId2"/>
      <headerFooter alignWithMargins="0"/>
    </customSheetView>
    <customSheetView guid="{7EABFE2B-86ED-418A-B3E7-C3498E6134E5}" scale="75" colorId="22" fitToPage="1">
      <selection activeCell="A22" sqref="A22"/>
      <pageMargins left="0.5" right="0.5" top="0.5" bottom="0.5" header="0.5" footer="0.5"/>
      <printOptions horizontalCentered="1" verticalCentered="1"/>
      <pageSetup scale="69" orientation="landscape" r:id="rId3"/>
      <headerFooter alignWithMargins="0"/>
    </customSheetView>
    <customSheetView guid="{8787D503-0E53-496F-A823-DBDA291CFB74}" scale="75" colorId="22" fitToPage="1">
      <selection activeCell="A22" sqref="A22"/>
      <pageMargins left="0.5" right="0.5" top="0.5" bottom="0.5" header="0.5" footer="0.5"/>
      <printOptions horizontalCentered="1" verticalCentered="1"/>
      <pageSetup scale="69" orientation="landscape" r:id="rId4"/>
      <headerFooter alignWithMargins="0"/>
    </customSheetView>
    <customSheetView guid="{56FC0D8B-DE78-4144-BF1E-B4BF4CC15D6C}" scale="75" colorId="22" fitToPage="1">
      <selection activeCell="A22" sqref="A22"/>
      <pageMargins left="0.5" right="0.5" top="0.5" bottom="0.5" header="0.5" footer="0.5"/>
      <printOptions horizontalCentered="1" verticalCentered="1"/>
      <pageSetup scale="69" orientation="landscape" r:id="rId5"/>
      <headerFooter alignWithMargins="0"/>
    </customSheetView>
    <customSheetView guid="{22D28A66-17F3-4A9A-B88B-6F61E2AD90F2}" scale="75" colorId="22" fitToPage="1">
      <selection activeCell="A22" sqref="A22"/>
      <pageMargins left="0.5" right="0.5" top="0.5" bottom="0.5" header="0.5" footer="0.5"/>
      <printOptions horizontalCentered="1" verticalCentered="1"/>
      <pageSetup scale="69" orientation="landscape" r:id="rId6"/>
      <headerFooter alignWithMargins="0"/>
    </customSheetView>
    <customSheetView guid="{38FEF62C-E434-43FF-91B6-A4BAF1D28941}" scale="75" colorId="22" fitToPage="1">
      <selection activeCell="A22" sqref="A22"/>
      <pageMargins left="0.5" right="0.5" top="0.5" bottom="0.5" header="0.5" footer="0.5"/>
      <printOptions horizontalCentered="1" verticalCentered="1"/>
      <pageSetup scale="69" orientation="landscape" r:id="rId7"/>
      <headerFooter alignWithMargins="0"/>
    </customSheetView>
    <customSheetView guid="{3B00EE9E-100B-4E0B-97A5-9938B41F46C6}" scale="75" colorId="22" fitToPage="1">
      <selection activeCell="A22" sqref="A22"/>
      <pageMargins left="0.5" right="0.5" top="0.5" bottom="0.5" header="0.5" footer="0.5"/>
      <printOptions horizontalCentered="1" verticalCentered="1"/>
      <pageSetup scale="69" orientation="landscape" r:id="rId8"/>
      <headerFooter alignWithMargins="0"/>
    </customSheetView>
    <customSheetView guid="{70140D13-E05C-4A32-B097-7656031EFC54}" scale="75" colorId="22" fitToPage="1">
      <selection activeCell="A22" sqref="A22"/>
      <pageMargins left="0.5" right="0.5" top="0.5" bottom="0.5" header="0.5" footer="0.5"/>
      <printOptions horizontalCentered="1" verticalCentered="1"/>
      <pageSetup scale="69" orientation="landscape" r:id="rId9"/>
      <headerFooter alignWithMargins="0"/>
    </customSheetView>
    <customSheetView guid="{3A57D69F-D25D-44C3-9DE0-88B774091642}" scale="75" colorId="22" fitToPage="1">
      <selection activeCell="A22" sqref="A22"/>
      <pageMargins left="0.5" right="0.5" top="0.5" bottom="0.5" header="0.5" footer="0.5"/>
      <printOptions horizontalCentered="1" verticalCentered="1"/>
      <pageSetup scale="69" orientation="landscape" r:id="rId10"/>
      <headerFooter alignWithMargins="0"/>
    </customSheetView>
    <customSheetView guid="{CA9A34E5-DE78-429D-AEC4-74C7250B775C}" scale="75" colorId="22" fitToPage="1">
      <selection activeCell="A22" sqref="A22"/>
      <pageMargins left="0.5" right="0.5" top="0.5" bottom="0.5" header="0.5" footer="0.5"/>
      <printOptions horizontalCentered="1" verticalCentered="1"/>
      <pageSetup scale="69" orientation="landscape" r:id="rId11"/>
      <headerFooter alignWithMargins="0"/>
    </customSheetView>
    <customSheetView guid="{B4A791FD-BFAC-4ED1-AC79-FF865E98E4E3}" scale="75" colorId="22" fitToPage="1">
      <selection activeCell="A22" sqref="A22"/>
      <pageMargins left="0.5" right="0.5" top="0.5" bottom="0.5" header="0.5" footer="0.5"/>
      <printOptions horizontalCentered="1" verticalCentered="1"/>
      <pageSetup scale="69" orientation="landscape" r:id="rId12"/>
      <headerFooter alignWithMargins="0"/>
    </customSheetView>
    <customSheetView guid="{1DFCFAAB-BEA9-4033-B573-C1428C6D4616}" scale="75" colorId="22" fitToPage="1">
      <selection activeCell="A22" sqref="A22"/>
      <pageMargins left="0.5" right="0.5" top="0.5" bottom="0.5" header="0.5" footer="0.5"/>
      <printOptions horizontalCentered="1" verticalCentered="1"/>
      <pageSetup scale="69" orientation="landscape" r:id="rId13"/>
      <headerFooter alignWithMargins="0"/>
    </customSheetView>
    <customSheetView guid="{24B34512-AD5F-4011-887B-567D11190E35}" scale="75" colorId="22" fitToPage="1">
      <selection activeCell="A22" sqref="A22"/>
      <pageMargins left="0.5" right="0.5" top="0.5" bottom="0.5" header="0.5" footer="0.5"/>
      <printOptions horizontalCentered="1" verticalCentered="1"/>
      <pageSetup scale="69" orientation="landscape" r:id="rId14"/>
      <headerFooter alignWithMargins="0"/>
    </customSheetView>
  </customSheetViews>
  <printOptions horizontalCentered="1" verticalCentered="1"/>
  <pageMargins left="0.5" right="0.5" top="0.5" bottom="0.5" header="0.5" footer="0.5"/>
  <pageSetup scale="71" orientation="landscape" r:id="rId15"/>
  <headerFooter alignWithMargins="0"/>
</worksheet>
</file>

<file path=xl/worksheets/sheet18.xml><?xml version="1.0" encoding="utf-8"?>
<worksheet xmlns="http://schemas.openxmlformats.org/spreadsheetml/2006/main" xmlns:r="http://schemas.openxmlformats.org/officeDocument/2006/relationships">
  <sheetPr transitionEvaluation="1"/>
  <dimension ref="A1:IV78"/>
  <sheetViews>
    <sheetView defaultGridColor="0" colorId="22" zoomScale="70" zoomScaleNormal="70" workbookViewId="0">
      <selection activeCell="E26" sqref="E26"/>
    </sheetView>
  </sheetViews>
  <sheetFormatPr defaultColWidth="9.6640625" defaultRowHeight="15"/>
  <cols>
    <col min="1" max="1" width="2.6640625" customWidth="1"/>
    <col min="2" max="2" width="10.6640625" customWidth="1"/>
    <col min="3" max="3" width="11.6640625" customWidth="1"/>
    <col min="4" max="4" width="2.6640625" customWidth="1"/>
    <col min="5" max="5" width="5.6640625" customWidth="1"/>
    <col min="6" max="6" width="11.6640625" customWidth="1"/>
    <col min="7" max="7" width="8.6640625" customWidth="1"/>
    <col min="9" max="9" width="11.6640625" customWidth="1"/>
    <col min="11" max="11" width="10.77734375" customWidth="1"/>
    <col min="12" max="12" width="3.44140625" customWidth="1"/>
    <col min="13" max="13" width="4.6640625" customWidth="1"/>
    <col min="15" max="15" width="30.6640625" customWidth="1"/>
    <col min="16" max="16" width="13.6640625" customWidth="1"/>
    <col min="17" max="17" width="8.6640625" customWidth="1"/>
    <col min="18" max="19" width="13.6640625" customWidth="1"/>
  </cols>
  <sheetData>
    <row r="1" spans="1:256" ht="15.75" thickBot="1">
      <c r="A1" s="43" t="str">
        <f>'Data Sheet'!$A$49</f>
        <v>Annual Report of Central Hudson Gas &amp; Electric Corp.</v>
      </c>
      <c r="B1" s="43"/>
      <c r="C1" s="43"/>
      <c r="D1" s="43"/>
      <c r="E1" s="43"/>
      <c r="F1" s="43"/>
      <c r="G1" s="43"/>
      <c r="H1" s="43"/>
      <c r="I1" s="191" t="str">
        <f>'Data Sheet'!$A$45</f>
        <v>Year ended December 31, 2013</v>
      </c>
      <c r="J1" s="191"/>
      <c r="K1" s="191"/>
      <c r="L1" s="43"/>
      <c r="M1" s="43" t="str">
        <f>'Data Sheet'!$A$49</f>
        <v>Annual Report of Central Hudson Gas &amp; Electric Corp.</v>
      </c>
      <c r="N1" s="43"/>
      <c r="O1" s="43"/>
      <c r="P1" s="43"/>
      <c r="Q1" s="43"/>
      <c r="R1" s="191" t="str">
        <f>'Data Sheet'!$A$45</f>
        <v>Year ended December 31, 2013</v>
      </c>
      <c r="S1" s="191"/>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row>
    <row r="2" spans="1:256">
      <c r="A2" s="475"/>
      <c r="B2" s="476"/>
      <c r="C2" s="476"/>
      <c r="D2" s="476"/>
      <c r="E2" s="476"/>
      <c r="F2" s="476"/>
      <c r="G2" s="476"/>
      <c r="H2" s="476"/>
      <c r="I2" s="476"/>
      <c r="J2" s="437"/>
      <c r="K2" s="438" t="s">
        <v>646</v>
      </c>
      <c r="M2" s="86"/>
      <c r="N2" s="87"/>
      <c r="O2" s="87"/>
      <c r="P2" s="87"/>
      <c r="Q2" s="87"/>
      <c r="R2" s="87"/>
      <c r="S2" s="88"/>
    </row>
    <row r="3" spans="1:256" ht="15.75">
      <c r="A3" s="430" t="s">
        <v>288</v>
      </c>
      <c r="B3" s="333"/>
      <c r="C3" s="333"/>
      <c r="D3" s="333"/>
      <c r="E3" s="333"/>
      <c r="F3" s="333"/>
      <c r="G3" s="333"/>
      <c r="H3" s="333"/>
      <c r="I3" s="333"/>
      <c r="J3" s="333"/>
      <c r="K3" s="415"/>
      <c r="M3" s="89" t="s">
        <v>289</v>
      </c>
      <c r="N3" s="121"/>
      <c r="O3" s="121"/>
      <c r="P3" s="121"/>
      <c r="Q3" s="121"/>
      <c r="R3" s="121"/>
      <c r="S3" s="325"/>
    </row>
    <row r="4" spans="1:256">
      <c r="A4" s="416"/>
      <c r="B4" s="333"/>
      <c r="C4" s="333"/>
      <c r="D4" s="333"/>
      <c r="E4" s="333"/>
      <c r="F4" s="333"/>
      <c r="G4" s="333"/>
      <c r="H4" s="333"/>
      <c r="I4" s="333"/>
      <c r="J4" s="287"/>
      <c r="K4" s="300"/>
      <c r="M4" s="92"/>
      <c r="N4" s="121"/>
      <c r="O4" s="121"/>
      <c r="P4" s="121"/>
      <c r="Q4" s="121"/>
      <c r="R4" s="121"/>
      <c r="S4" s="325"/>
    </row>
    <row r="5" spans="1:256">
      <c r="A5" s="416"/>
      <c r="B5" s="287" t="s">
        <v>290</v>
      </c>
      <c r="C5" s="287"/>
      <c r="D5" s="287"/>
      <c r="E5" s="287"/>
      <c r="F5" s="287"/>
      <c r="G5" s="287"/>
      <c r="H5" s="287"/>
      <c r="I5" s="287"/>
      <c r="J5" s="287"/>
      <c r="K5" s="300"/>
      <c r="M5" s="352" t="s">
        <v>2411</v>
      </c>
      <c r="N5" s="758" t="s">
        <v>291</v>
      </c>
      <c r="O5" s="758" t="s">
        <v>292</v>
      </c>
      <c r="P5" s="758" t="s">
        <v>293</v>
      </c>
      <c r="Q5" s="477" t="s">
        <v>294</v>
      </c>
      <c r="R5" s="477"/>
      <c r="S5" s="760" t="s">
        <v>295</v>
      </c>
    </row>
    <row r="6" spans="1:256">
      <c r="A6" s="416"/>
      <c r="B6" s="287" t="s">
        <v>296</v>
      </c>
      <c r="C6" s="287"/>
      <c r="D6" s="287"/>
      <c r="E6" s="287"/>
      <c r="F6" s="287"/>
      <c r="G6" s="287"/>
      <c r="H6" s="287"/>
      <c r="I6" s="287"/>
      <c r="J6" s="287"/>
      <c r="K6" s="300"/>
      <c r="M6" s="118" t="s">
        <v>2417</v>
      </c>
      <c r="N6" s="305"/>
      <c r="O6" s="515" t="s">
        <v>297</v>
      </c>
      <c r="P6" s="515" t="s">
        <v>298</v>
      </c>
      <c r="Q6" s="121" t="s">
        <v>299</v>
      </c>
      <c r="R6" s="121"/>
      <c r="S6" s="113" t="s">
        <v>300</v>
      </c>
    </row>
    <row r="7" spans="1:256">
      <c r="A7" s="416"/>
      <c r="B7" s="287"/>
      <c r="C7" s="287"/>
      <c r="D7" s="287"/>
      <c r="E7" s="287"/>
      <c r="F7" s="287"/>
      <c r="G7" s="287"/>
      <c r="H7" s="287"/>
      <c r="I7" s="287"/>
      <c r="J7" s="287"/>
      <c r="K7" s="300"/>
      <c r="M7" s="92"/>
      <c r="N7" s="305"/>
      <c r="O7" s="305"/>
      <c r="P7" s="515" t="s">
        <v>301</v>
      </c>
      <c r="Q7" s="759" t="s">
        <v>302</v>
      </c>
      <c r="R7" s="946" t="s">
        <v>303</v>
      </c>
      <c r="S7" s="113" t="s">
        <v>304</v>
      </c>
    </row>
    <row r="8" spans="1:256">
      <c r="A8" s="416"/>
      <c r="B8" s="287" t="s">
        <v>305</v>
      </c>
      <c r="C8" s="287"/>
      <c r="D8" s="287"/>
      <c r="E8" s="287"/>
      <c r="F8" s="287"/>
      <c r="G8" s="287"/>
      <c r="H8" s="287"/>
      <c r="I8" s="287"/>
      <c r="J8" s="287"/>
      <c r="K8" s="300"/>
      <c r="M8" s="99"/>
      <c r="N8" s="516" t="s">
        <v>2512</v>
      </c>
      <c r="O8" s="516" t="s">
        <v>2513</v>
      </c>
      <c r="P8" s="516" t="s">
        <v>644</v>
      </c>
      <c r="Q8" s="517" t="s">
        <v>2417</v>
      </c>
      <c r="R8" s="518" t="s">
        <v>693</v>
      </c>
      <c r="S8" s="748" t="s">
        <v>1725</v>
      </c>
    </row>
    <row r="9" spans="1:256">
      <c r="A9" s="416"/>
      <c r="B9" s="287" t="s">
        <v>306</v>
      </c>
      <c r="C9" s="287"/>
      <c r="D9" s="287"/>
      <c r="E9" s="287"/>
      <c r="F9" s="287"/>
      <c r="G9" s="287"/>
      <c r="H9" s="287"/>
      <c r="I9" s="287"/>
      <c r="J9" s="287"/>
      <c r="K9" s="300"/>
      <c r="M9" s="478">
        <v>1</v>
      </c>
      <c r="N9" s="479"/>
      <c r="O9" s="479" t="s">
        <v>3026</v>
      </c>
      <c r="P9" s="314"/>
      <c r="Q9" s="479"/>
      <c r="R9" s="314"/>
      <c r="S9" s="315"/>
    </row>
    <row r="10" spans="1:256">
      <c r="A10" s="416"/>
      <c r="B10" s="287"/>
      <c r="C10" s="287"/>
      <c r="D10" s="287"/>
      <c r="E10" s="287"/>
      <c r="F10" s="287"/>
      <c r="G10" s="287"/>
      <c r="H10" s="287"/>
      <c r="I10" s="287"/>
      <c r="J10" s="287"/>
      <c r="K10" s="300"/>
      <c r="M10" s="478">
        <f t="shared" ref="M10:M32" si="0">M9+1</f>
        <v>2</v>
      </c>
      <c r="N10" s="479"/>
      <c r="O10" s="479" t="s">
        <v>3027</v>
      </c>
      <c r="P10" s="480">
        <v>4889952</v>
      </c>
      <c r="Q10" s="479"/>
      <c r="R10" s="480"/>
      <c r="S10" s="481">
        <v>139582</v>
      </c>
    </row>
    <row r="11" spans="1:256">
      <c r="A11" s="416"/>
      <c r="B11" s="450" t="s">
        <v>307</v>
      </c>
      <c r="C11" s="287"/>
      <c r="D11" s="287"/>
      <c r="E11" s="287"/>
      <c r="F11" s="287"/>
      <c r="G11" s="287"/>
      <c r="H11" s="287"/>
      <c r="I11" s="287"/>
      <c r="J11" s="287"/>
      <c r="K11" s="300"/>
      <c r="M11" s="478">
        <f t="shared" si="0"/>
        <v>3</v>
      </c>
      <c r="N11" s="479"/>
      <c r="O11" s="479" t="s">
        <v>3028</v>
      </c>
      <c r="P11" s="480">
        <v>12533994</v>
      </c>
      <c r="Q11" s="479" t="s">
        <v>3030</v>
      </c>
      <c r="R11" s="480"/>
      <c r="S11" s="481">
        <v>-5073510</v>
      </c>
    </row>
    <row r="12" spans="1:256">
      <c r="A12" s="416"/>
      <c r="B12" s="287" t="s">
        <v>308</v>
      </c>
      <c r="C12" s="287"/>
      <c r="D12" s="287"/>
      <c r="E12" s="287"/>
      <c r="F12" s="287"/>
      <c r="G12" s="287"/>
      <c r="H12" s="287"/>
      <c r="I12" s="287"/>
      <c r="J12" s="287"/>
      <c r="K12" s="300"/>
      <c r="M12" s="478">
        <f t="shared" si="0"/>
        <v>4</v>
      </c>
      <c r="N12" s="482"/>
      <c r="O12" s="479" t="s">
        <v>3029</v>
      </c>
      <c r="P12" s="480">
        <v>13199904</v>
      </c>
      <c r="Q12" s="479">
        <v>908</v>
      </c>
      <c r="R12" s="480"/>
      <c r="S12" s="481">
        <v>611248</v>
      </c>
    </row>
    <row r="13" spans="1:256">
      <c r="A13" s="416"/>
      <c r="B13" s="287" t="s">
        <v>309</v>
      </c>
      <c r="C13" s="287"/>
      <c r="D13" s="287"/>
      <c r="E13" s="287"/>
      <c r="F13" s="287"/>
      <c r="G13" s="287"/>
      <c r="H13" s="287"/>
      <c r="I13" s="287"/>
      <c r="J13" s="287"/>
      <c r="K13" s="300"/>
      <c r="M13" s="478">
        <f t="shared" si="0"/>
        <v>5</v>
      </c>
      <c r="N13" s="479"/>
      <c r="O13" s="479"/>
      <c r="P13" s="480"/>
      <c r="Q13" s="479"/>
      <c r="R13" s="480"/>
      <c r="S13" s="481"/>
    </row>
    <row r="14" spans="1:256">
      <c r="A14" s="416"/>
      <c r="B14" s="287" t="s">
        <v>310</v>
      </c>
      <c r="C14" s="287"/>
      <c r="D14" s="287"/>
      <c r="E14" s="287"/>
      <c r="F14" s="287"/>
      <c r="G14" s="287"/>
      <c r="H14" s="287"/>
      <c r="I14" s="287"/>
      <c r="J14" s="287"/>
      <c r="K14" s="300"/>
      <c r="M14" s="478">
        <f t="shared" si="0"/>
        <v>6</v>
      </c>
      <c r="N14" s="479"/>
      <c r="O14" s="479"/>
      <c r="P14" s="480"/>
      <c r="Q14" s="479"/>
      <c r="R14" s="480"/>
      <c r="S14" s="481"/>
    </row>
    <row r="15" spans="1:256">
      <c r="A15" s="416"/>
      <c r="B15" s="287" t="s">
        <v>311</v>
      </c>
      <c r="C15" s="287"/>
      <c r="D15" s="287"/>
      <c r="E15" s="287"/>
      <c r="F15" s="287"/>
      <c r="G15" s="287"/>
      <c r="H15" s="287"/>
      <c r="I15" s="287"/>
      <c r="J15" s="287"/>
      <c r="K15" s="300"/>
      <c r="M15" s="478">
        <f t="shared" si="0"/>
        <v>7</v>
      </c>
      <c r="N15" s="479"/>
      <c r="O15" s="479"/>
      <c r="P15" s="480"/>
      <c r="Q15" s="479"/>
      <c r="R15" s="480"/>
      <c r="S15" s="481"/>
    </row>
    <row r="16" spans="1:256">
      <c r="A16" s="416"/>
      <c r="B16" s="287" t="s">
        <v>312</v>
      </c>
      <c r="C16" s="287"/>
      <c r="D16" s="287"/>
      <c r="E16" s="287"/>
      <c r="F16" s="287"/>
      <c r="G16" s="287"/>
      <c r="H16" s="287"/>
      <c r="I16" s="287"/>
      <c r="J16" s="287"/>
      <c r="K16" s="300"/>
      <c r="M16" s="478">
        <f t="shared" si="0"/>
        <v>8</v>
      </c>
      <c r="N16" s="479"/>
      <c r="O16" s="479"/>
      <c r="P16" s="480"/>
      <c r="Q16" s="479"/>
      <c r="R16" s="480"/>
      <c r="S16" s="481"/>
    </row>
    <row r="17" spans="1:19">
      <c r="A17" s="416"/>
      <c r="B17" s="287" t="s">
        <v>3649</v>
      </c>
      <c r="C17" s="287"/>
      <c r="D17" s="287"/>
      <c r="E17" s="287"/>
      <c r="F17" s="287"/>
      <c r="G17" s="287"/>
      <c r="H17" s="287"/>
      <c r="I17" s="287"/>
      <c r="J17" s="287"/>
      <c r="K17" s="300"/>
      <c r="M17" s="478">
        <f t="shared" si="0"/>
        <v>9</v>
      </c>
      <c r="N17" s="479"/>
      <c r="O17" s="479"/>
      <c r="P17" s="480"/>
      <c r="Q17" s="479"/>
      <c r="R17" s="480"/>
      <c r="S17" s="481"/>
    </row>
    <row r="18" spans="1:19">
      <c r="A18" s="416"/>
      <c r="B18" s="287" t="s">
        <v>2062</v>
      </c>
      <c r="C18" s="287"/>
      <c r="D18" s="287"/>
      <c r="E18" s="287"/>
      <c r="F18" s="287"/>
      <c r="G18" s="287"/>
      <c r="H18" s="287"/>
      <c r="I18" s="287"/>
      <c r="J18" s="287"/>
      <c r="K18" s="300"/>
      <c r="M18" s="478">
        <f t="shared" si="0"/>
        <v>10</v>
      </c>
      <c r="N18" s="479"/>
      <c r="O18" s="479"/>
      <c r="P18" s="480"/>
      <c r="Q18" s="479"/>
      <c r="R18" s="480"/>
      <c r="S18" s="481"/>
    </row>
    <row r="19" spans="1:19">
      <c r="A19" s="416"/>
      <c r="B19" s="287" t="s">
        <v>3650</v>
      </c>
      <c r="C19" s="287"/>
      <c r="D19" s="287"/>
      <c r="E19" s="287"/>
      <c r="F19" s="287"/>
      <c r="G19" s="287"/>
      <c r="H19" s="287"/>
      <c r="I19" s="287"/>
      <c r="J19" s="287"/>
      <c r="K19" s="300"/>
      <c r="M19" s="478">
        <f t="shared" si="0"/>
        <v>11</v>
      </c>
      <c r="N19" s="479"/>
      <c r="O19" s="479"/>
      <c r="P19" s="480"/>
      <c r="Q19" s="479"/>
      <c r="R19" s="480"/>
      <c r="S19" s="481"/>
    </row>
    <row r="20" spans="1:19">
      <c r="A20" s="416"/>
      <c r="B20" s="287" t="s">
        <v>2063</v>
      </c>
      <c r="C20" s="287"/>
      <c r="D20" s="287"/>
      <c r="E20" s="287"/>
      <c r="F20" s="287"/>
      <c r="G20" s="287"/>
      <c r="H20" s="287"/>
      <c r="I20" s="287"/>
      <c r="J20" s="287"/>
      <c r="K20" s="300"/>
      <c r="M20" s="478">
        <f t="shared" si="0"/>
        <v>12</v>
      </c>
      <c r="N20" s="479"/>
      <c r="O20" s="479"/>
      <c r="P20" s="480"/>
      <c r="Q20" s="479"/>
      <c r="R20" s="480"/>
      <c r="S20" s="481"/>
    </row>
    <row r="21" spans="1:19">
      <c r="A21" s="416"/>
      <c r="B21" s="287" t="s">
        <v>2064</v>
      </c>
      <c r="C21" s="287"/>
      <c r="D21" s="287"/>
      <c r="E21" s="287"/>
      <c r="F21" s="287"/>
      <c r="G21" s="287"/>
      <c r="H21" s="287"/>
      <c r="I21" s="287"/>
      <c r="J21" s="287"/>
      <c r="K21" s="300"/>
      <c r="M21" s="478">
        <f t="shared" si="0"/>
        <v>13</v>
      </c>
      <c r="N21" s="479"/>
      <c r="O21" s="479"/>
      <c r="P21" s="480"/>
      <c r="Q21" s="479"/>
      <c r="R21" s="480"/>
      <c r="S21" s="481"/>
    </row>
    <row r="22" spans="1:19">
      <c r="A22" s="416"/>
      <c r="B22" s="287"/>
      <c r="C22" s="287"/>
      <c r="D22" s="287"/>
      <c r="E22" s="287"/>
      <c r="F22" s="287"/>
      <c r="G22" s="287"/>
      <c r="H22" s="287"/>
      <c r="I22" s="287"/>
      <c r="J22" s="287"/>
      <c r="K22" s="300"/>
      <c r="M22" s="478">
        <f t="shared" si="0"/>
        <v>14</v>
      </c>
      <c r="N22" s="479"/>
      <c r="O22" s="479"/>
      <c r="P22" s="480"/>
      <c r="Q22" s="479"/>
      <c r="R22" s="480"/>
      <c r="S22" s="481"/>
    </row>
    <row r="23" spans="1:19">
      <c r="A23" s="416"/>
      <c r="B23" s="1082" t="s">
        <v>320</v>
      </c>
      <c r="C23" s="287"/>
      <c r="D23" s="287"/>
      <c r="E23" s="287"/>
      <c r="F23" s="287"/>
      <c r="G23" s="287"/>
      <c r="H23" s="287"/>
      <c r="I23" s="287"/>
      <c r="J23" s="287"/>
      <c r="K23" s="300"/>
      <c r="M23" s="478">
        <f t="shared" si="0"/>
        <v>15</v>
      </c>
      <c r="N23" s="479"/>
      <c r="O23" s="479"/>
      <c r="P23" s="480"/>
      <c r="Q23" s="479"/>
      <c r="R23" s="480"/>
      <c r="S23" s="481"/>
    </row>
    <row r="24" spans="1:19">
      <c r="A24" s="416"/>
      <c r="B24" s="287" t="s">
        <v>321</v>
      </c>
      <c r="C24" s="287"/>
      <c r="D24" s="287"/>
      <c r="E24" s="287"/>
      <c r="F24" s="287"/>
      <c r="G24" s="287"/>
      <c r="H24" s="287"/>
      <c r="I24" s="287"/>
      <c r="J24" s="287"/>
      <c r="K24" s="300"/>
      <c r="M24" s="478">
        <f t="shared" si="0"/>
        <v>16</v>
      </c>
      <c r="N24" s="479"/>
      <c r="O24" s="479"/>
      <c r="P24" s="480"/>
      <c r="Q24" s="479"/>
      <c r="R24" s="480"/>
      <c r="S24" s="481"/>
    </row>
    <row r="25" spans="1:19">
      <c r="A25" s="416"/>
      <c r="B25" s="1722" t="s">
        <v>3736</v>
      </c>
      <c r="C25" s="287"/>
      <c r="D25" s="287"/>
      <c r="E25" s="287"/>
      <c r="F25" s="287"/>
      <c r="G25" s="287"/>
      <c r="H25" s="287"/>
      <c r="I25" s="287"/>
      <c r="J25" s="287"/>
      <c r="K25" s="300"/>
      <c r="M25" s="478">
        <f t="shared" si="0"/>
        <v>17</v>
      </c>
      <c r="N25" s="483"/>
      <c r="O25" s="479"/>
      <c r="P25" s="480"/>
      <c r="Q25" s="479"/>
      <c r="R25" s="480"/>
      <c r="S25" s="481"/>
    </row>
    <row r="26" spans="1:19">
      <c r="A26" s="416"/>
      <c r="B26" s="287" t="s">
        <v>646</v>
      </c>
      <c r="C26" s="287"/>
      <c r="D26" s="287"/>
      <c r="E26" s="287"/>
      <c r="F26" s="287"/>
      <c r="G26" s="287"/>
      <c r="H26" s="287"/>
      <c r="I26" s="287"/>
      <c r="J26" s="287"/>
      <c r="K26" s="300"/>
      <c r="M26" s="478">
        <f t="shared" si="0"/>
        <v>18</v>
      </c>
      <c r="N26" s="479"/>
      <c r="O26" s="479"/>
      <c r="P26" s="480"/>
      <c r="Q26" s="479"/>
      <c r="R26" s="480"/>
      <c r="S26" s="481"/>
    </row>
    <row r="27" spans="1:19">
      <c r="A27" s="416"/>
      <c r="B27" s="287" t="s">
        <v>322</v>
      </c>
      <c r="C27" s="287"/>
      <c r="D27" s="287"/>
      <c r="E27" s="287"/>
      <c r="F27" s="287"/>
      <c r="G27" s="287"/>
      <c r="H27" s="287"/>
      <c r="I27" s="287"/>
      <c r="J27" s="287"/>
      <c r="K27" s="300"/>
      <c r="M27" s="478">
        <f t="shared" si="0"/>
        <v>19</v>
      </c>
      <c r="N27" s="479"/>
      <c r="O27" s="479"/>
      <c r="P27" s="480"/>
      <c r="Q27" s="479"/>
      <c r="R27" s="480"/>
      <c r="S27" s="481"/>
    </row>
    <row r="28" spans="1:19">
      <c r="A28" s="416"/>
      <c r="B28" s="287"/>
      <c r="C28" s="287"/>
      <c r="D28" s="287"/>
      <c r="E28" s="287"/>
      <c r="F28" s="287"/>
      <c r="G28" s="287"/>
      <c r="H28" s="287"/>
      <c r="I28" s="287"/>
      <c r="J28" s="287"/>
      <c r="K28" s="300"/>
      <c r="M28" s="478">
        <f t="shared" si="0"/>
        <v>20</v>
      </c>
      <c r="N28" s="479"/>
      <c r="O28" s="479"/>
      <c r="P28" s="480"/>
      <c r="Q28" s="479"/>
      <c r="R28" s="480"/>
      <c r="S28" s="481"/>
    </row>
    <row r="29" spans="1:19">
      <c r="A29" s="416"/>
      <c r="B29" s="287" t="s">
        <v>323</v>
      </c>
      <c r="C29" s="287"/>
      <c r="D29" s="287"/>
      <c r="E29" s="287"/>
      <c r="F29" s="287"/>
      <c r="G29" s="287"/>
      <c r="H29" s="287"/>
      <c r="I29" s="287"/>
      <c r="J29" s="287"/>
      <c r="K29" s="300"/>
      <c r="M29" s="478">
        <f t="shared" si="0"/>
        <v>21</v>
      </c>
      <c r="N29" s="479"/>
      <c r="O29" s="479"/>
      <c r="P29" s="480"/>
      <c r="Q29" s="479"/>
      <c r="R29" s="480"/>
      <c r="S29" s="481"/>
    </row>
    <row r="30" spans="1:19">
      <c r="A30" s="416"/>
      <c r="B30" s="287" t="s">
        <v>2846</v>
      </c>
      <c r="C30" s="287"/>
      <c r="D30" s="287"/>
      <c r="E30" s="287"/>
      <c r="F30" s="287"/>
      <c r="G30" s="287"/>
      <c r="H30" s="287"/>
      <c r="I30" s="287"/>
      <c r="J30" s="287"/>
      <c r="K30" s="300"/>
      <c r="M30" s="478">
        <f t="shared" si="0"/>
        <v>22</v>
      </c>
      <c r="N30" s="479"/>
      <c r="O30" s="479"/>
      <c r="P30" s="480"/>
      <c r="Q30" s="479"/>
      <c r="R30" s="480"/>
      <c r="S30" s="481"/>
    </row>
    <row r="31" spans="1:19">
      <c r="A31" s="416"/>
      <c r="B31" s="1686" t="s">
        <v>3693</v>
      </c>
      <c r="C31" s="287"/>
      <c r="D31" s="287"/>
      <c r="E31" s="287"/>
      <c r="F31" s="287"/>
      <c r="G31" s="287"/>
      <c r="H31" s="287"/>
      <c r="I31" s="287"/>
      <c r="J31" s="287"/>
      <c r="K31" s="300"/>
      <c r="M31" s="478">
        <f t="shared" si="0"/>
        <v>23</v>
      </c>
      <c r="N31" s="479"/>
      <c r="O31" s="479"/>
      <c r="P31" s="480"/>
      <c r="Q31" s="479"/>
      <c r="R31" s="480"/>
      <c r="S31" s="481"/>
    </row>
    <row r="32" spans="1:19">
      <c r="A32" s="416"/>
      <c r="B32" s="287"/>
      <c r="C32" s="287"/>
      <c r="D32" s="287"/>
      <c r="E32" s="287"/>
      <c r="F32" s="287"/>
      <c r="G32" s="287"/>
      <c r="H32" s="287"/>
      <c r="I32" s="287"/>
      <c r="J32" s="287"/>
      <c r="K32" s="300"/>
      <c r="M32" s="478">
        <f t="shared" si="0"/>
        <v>24</v>
      </c>
      <c r="N32" s="479"/>
      <c r="O32" s="479"/>
      <c r="P32" s="480"/>
      <c r="Q32" s="479"/>
      <c r="R32" s="480"/>
      <c r="S32" s="481"/>
    </row>
    <row r="33" spans="1:19">
      <c r="A33" s="416"/>
      <c r="B33" s="287" t="s">
        <v>2847</v>
      </c>
      <c r="C33" s="287"/>
      <c r="D33" s="287"/>
      <c r="E33" s="287"/>
      <c r="F33" s="287"/>
      <c r="G33" s="287"/>
      <c r="H33" s="287"/>
      <c r="I33" s="287"/>
      <c r="J33" s="287"/>
      <c r="K33" s="300"/>
      <c r="M33" s="478">
        <v>25</v>
      </c>
      <c r="N33" s="479"/>
      <c r="O33" s="479"/>
      <c r="P33" s="480"/>
      <c r="Q33" s="479"/>
      <c r="R33" s="480"/>
      <c r="S33" s="481"/>
    </row>
    <row r="34" spans="1:19">
      <c r="A34" s="416"/>
      <c r="B34" s="287" t="s">
        <v>2848</v>
      </c>
      <c r="C34" s="287"/>
      <c r="D34" s="287"/>
      <c r="E34" s="287"/>
      <c r="F34" s="287"/>
      <c r="G34" s="287"/>
      <c r="H34" s="287"/>
      <c r="I34" s="287"/>
      <c r="J34" s="287"/>
      <c r="K34" s="300"/>
      <c r="M34" s="478">
        <v>26</v>
      </c>
      <c r="N34" s="479"/>
      <c r="O34" s="479"/>
      <c r="P34" s="480"/>
      <c r="Q34" s="479"/>
      <c r="R34" s="480"/>
      <c r="S34" s="481"/>
    </row>
    <row r="35" spans="1:19">
      <c r="A35" s="416"/>
      <c r="B35" s="287"/>
      <c r="C35" s="287"/>
      <c r="D35" s="287"/>
      <c r="E35" s="287"/>
      <c r="F35" s="287"/>
      <c r="G35" s="287"/>
      <c r="H35" s="287"/>
      <c r="I35" s="287"/>
      <c r="J35" s="287"/>
      <c r="K35" s="300"/>
      <c r="M35" s="478">
        <v>27</v>
      </c>
      <c r="N35" s="479"/>
      <c r="O35" s="479"/>
      <c r="P35" s="480"/>
      <c r="Q35" s="479"/>
      <c r="R35" s="480"/>
      <c r="S35" s="481"/>
    </row>
    <row r="36" spans="1:19">
      <c r="A36" s="416"/>
      <c r="B36" s="1687" t="s">
        <v>3694</v>
      </c>
      <c r="C36" s="287"/>
      <c r="D36" s="287"/>
      <c r="E36" s="287"/>
      <c r="F36" s="287"/>
      <c r="G36" s="287"/>
      <c r="H36" s="287"/>
      <c r="I36" s="287"/>
      <c r="J36" s="287"/>
      <c r="K36" s="300"/>
      <c r="M36" s="478">
        <v>28</v>
      </c>
      <c r="N36" s="479"/>
      <c r="O36" s="479"/>
      <c r="P36" s="480"/>
      <c r="Q36" s="479"/>
      <c r="R36" s="480"/>
      <c r="S36" s="481"/>
    </row>
    <row r="37" spans="1:19">
      <c r="A37" s="416"/>
      <c r="B37" s="287" t="s">
        <v>1652</v>
      </c>
      <c r="C37" s="287"/>
      <c r="D37" s="287"/>
      <c r="E37" s="287"/>
      <c r="F37" s="287"/>
      <c r="G37" s="287"/>
      <c r="H37" s="287"/>
      <c r="I37" s="287"/>
      <c r="J37" s="287"/>
      <c r="K37" s="300"/>
      <c r="M37" s="478">
        <v>29</v>
      </c>
      <c r="N37" s="479"/>
      <c r="O37" s="479"/>
      <c r="P37" s="480"/>
      <c r="Q37" s="479"/>
      <c r="R37" s="480"/>
      <c r="S37" s="481"/>
    </row>
    <row r="38" spans="1:19">
      <c r="A38" s="416"/>
      <c r="B38" s="287" t="s">
        <v>1653</v>
      </c>
      <c r="C38" s="287"/>
      <c r="D38" s="287"/>
      <c r="E38" s="287"/>
      <c r="F38" s="287"/>
      <c r="G38" s="287"/>
      <c r="H38" s="287"/>
      <c r="I38" s="287"/>
      <c r="J38" s="287"/>
      <c r="K38" s="300"/>
      <c r="M38" s="478">
        <v>30</v>
      </c>
      <c r="N38" s="479"/>
      <c r="O38" s="479"/>
      <c r="P38" s="480"/>
      <c r="Q38" s="479"/>
      <c r="R38" s="480"/>
      <c r="S38" s="481"/>
    </row>
    <row r="39" spans="1:19">
      <c r="A39" s="416"/>
      <c r="B39" s="287" t="s">
        <v>646</v>
      </c>
      <c r="C39" s="287"/>
      <c r="D39" s="287"/>
      <c r="E39" s="287"/>
      <c r="F39" s="287"/>
      <c r="G39" s="287"/>
      <c r="H39" s="287"/>
      <c r="I39" s="287"/>
      <c r="J39" s="287"/>
      <c r="K39" s="300"/>
      <c r="M39" s="478">
        <v>31</v>
      </c>
      <c r="N39" s="479"/>
      <c r="O39" s="479"/>
      <c r="P39" s="480"/>
      <c r="Q39" s="479"/>
      <c r="R39" s="480"/>
      <c r="S39" s="481"/>
    </row>
    <row r="40" spans="1:19">
      <c r="A40" s="416"/>
      <c r="B40" s="287" t="s">
        <v>1654</v>
      </c>
      <c r="C40" s="287"/>
      <c r="D40" s="287"/>
      <c r="E40" s="287"/>
      <c r="F40" s="287"/>
      <c r="G40" s="287"/>
      <c r="H40" s="287"/>
      <c r="I40" s="287"/>
      <c r="J40" s="287"/>
      <c r="K40" s="300"/>
      <c r="M40" s="478">
        <v>32</v>
      </c>
      <c r="N40" s="479"/>
      <c r="O40" s="479"/>
      <c r="P40" s="480"/>
      <c r="Q40" s="479"/>
      <c r="R40" s="480"/>
      <c r="S40" s="481"/>
    </row>
    <row r="41" spans="1:19">
      <c r="A41" s="416"/>
      <c r="B41" s="287" t="s">
        <v>1655</v>
      </c>
      <c r="C41" s="287"/>
      <c r="D41" s="287"/>
      <c r="E41" s="287"/>
      <c r="F41" s="287"/>
      <c r="G41" s="287"/>
      <c r="H41" s="287"/>
      <c r="I41" s="287"/>
      <c r="J41" s="287"/>
      <c r="K41" s="300"/>
      <c r="M41" s="478">
        <v>33</v>
      </c>
      <c r="N41" s="479"/>
      <c r="O41" s="479"/>
      <c r="P41" s="480"/>
      <c r="Q41" s="479"/>
      <c r="R41" s="480"/>
      <c r="S41" s="481"/>
    </row>
    <row r="42" spans="1:19">
      <c r="A42" s="416"/>
      <c r="B42" s="287" t="s">
        <v>1656</v>
      </c>
      <c r="C42" s="287"/>
      <c r="D42" s="287"/>
      <c r="E42" s="287"/>
      <c r="F42" s="287"/>
      <c r="G42" s="287"/>
      <c r="H42" s="287"/>
      <c r="I42" s="287"/>
      <c r="J42" s="287"/>
      <c r="K42" s="300"/>
      <c r="M42" s="478">
        <v>34</v>
      </c>
      <c r="N42" s="479"/>
      <c r="O42" s="479"/>
      <c r="P42" s="480"/>
      <c r="Q42" s="479"/>
      <c r="R42" s="480"/>
      <c r="S42" s="481"/>
    </row>
    <row r="43" spans="1:19">
      <c r="A43" s="416"/>
      <c r="B43" s="287" t="s">
        <v>1657</v>
      </c>
      <c r="C43" s="287"/>
      <c r="D43" s="287"/>
      <c r="E43" s="287"/>
      <c r="F43" s="287"/>
      <c r="G43" s="287"/>
      <c r="H43" s="287"/>
      <c r="I43" s="287"/>
      <c r="J43" s="287"/>
      <c r="K43" s="300"/>
      <c r="M43" s="478">
        <v>35</v>
      </c>
      <c r="N43" s="479"/>
      <c r="O43" s="479"/>
      <c r="P43" s="480"/>
      <c r="Q43" s="479"/>
      <c r="R43" s="480"/>
      <c r="S43" s="481"/>
    </row>
    <row r="44" spans="1:19" ht="15.75" thickBot="1">
      <c r="A44" s="484"/>
      <c r="B44" s="1662"/>
      <c r="C44" s="422"/>
      <c r="D44" s="422"/>
      <c r="E44" s="422"/>
      <c r="F44" s="422"/>
      <c r="G44" s="422"/>
      <c r="H44" s="422"/>
      <c r="I44" s="422"/>
      <c r="J44" s="449"/>
      <c r="K44" s="485"/>
      <c r="M44" s="478">
        <v>36</v>
      </c>
      <c r="N44" s="479"/>
      <c r="O44" s="479"/>
      <c r="P44" s="480"/>
      <c r="Q44" s="479"/>
      <c r="R44" s="480"/>
      <c r="S44" s="481"/>
    </row>
    <row r="45" spans="1:19">
      <c r="A45" s="436"/>
      <c r="B45" s="437"/>
      <c r="C45" s="437"/>
      <c r="D45" s="437"/>
      <c r="E45" s="437"/>
      <c r="F45" s="45"/>
      <c r="G45" s="437"/>
      <c r="H45" s="437"/>
      <c r="I45" s="45"/>
      <c r="J45" s="437"/>
      <c r="K45" s="438"/>
      <c r="M45" s="478">
        <v>37</v>
      </c>
      <c r="N45" s="479"/>
      <c r="O45" s="479"/>
      <c r="P45" s="480"/>
      <c r="Q45" s="479"/>
      <c r="R45" s="480"/>
      <c r="S45" s="486"/>
    </row>
    <row r="46" spans="1:19">
      <c r="A46" s="378"/>
      <c r="B46" s="287"/>
      <c r="C46" s="287"/>
      <c r="D46" s="287"/>
      <c r="E46" s="287"/>
      <c r="G46" s="287"/>
      <c r="H46" s="287"/>
      <c r="J46" s="287"/>
      <c r="K46" s="364"/>
      <c r="M46" s="478">
        <v>38</v>
      </c>
      <c r="N46" s="479"/>
      <c r="O46" s="479"/>
      <c r="P46" s="480"/>
      <c r="Q46" s="479"/>
      <c r="R46" s="480"/>
      <c r="S46" s="487"/>
    </row>
    <row r="47" spans="1:19">
      <c r="A47" s="378"/>
      <c r="B47" s="287"/>
      <c r="C47" s="287"/>
      <c r="D47" s="287"/>
      <c r="E47" s="287"/>
      <c r="G47" s="287"/>
      <c r="H47" s="287"/>
      <c r="J47" s="287"/>
      <c r="K47" s="364"/>
      <c r="M47" s="478">
        <v>39</v>
      </c>
      <c r="N47" s="479"/>
      <c r="O47" s="479"/>
      <c r="P47" s="480"/>
      <c r="Q47" s="479"/>
      <c r="R47" s="480"/>
      <c r="S47" s="487"/>
    </row>
    <row r="48" spans="1:19">
      <c r="A48" s="378"/>
      <c r="B48" s="287"/>
      <c r="C48" s="287"/>
      <c r="D48" s="287"/>
      <c r="E48" s="287"/>
      <c r="G48" s="287"/>
      <c r="H48" s="287"/>
      <c r="J48" s="287"/>
      <c r="K48" s="364"/>
      <c r="M48" s="478">
        <v>40</v>
      </c>
      <c r="N48" s="479"/>
      <c r="O48" s="479"/>
      <c r="P48" s="480"/>
      <c r="Q48" s="479"/>
      <c r="R48" s="480"/>
      <c r="S48" s="487"/>
    </row>
    <row r="49" spans="1:19">
      <c r="A49" s="378"/>
      <c r="B49" s="287"/>
      <c r="C49" s="287"/>
      <c r="D49" s="287"/>
      <c r="E49" s="287"/>
      <c r="G49" s="287"/>
      <c r="H49" s="287"/>
      <c r="J49" s="287"/>
      <c r="K49" s="364"/>
      <c r="M49" s="478">
        <v>41</v>
      </c>
      <c r="N49" s="479"/>
      <c r="O49" s="479"/>
      <c r="P49" s="480"/>
      <c r="Q49" s="479"/>
      <c r="R49" s="480"/>
      <c r="S49" s="487"/>
    </row>
    <row r="50" spans="1:19">
      <c r="A50" s="378"/>
      <c r="B50" s="287"/>
      <c r="C50" s="287"/>
      <c r="D50" s="287"/>
      <c r="E50" s="287"/>
      <c r="G50" s="287"/>
      <c r="H50" s="287"/>
      <c r="J50" s="287"/>
      <c r="K50" s="364"/>
      <c r="M50" s="478">
        <v>42</v>
      </c>
      <c r="N50" s="479"/>
      <c r="O50" s="479"/>
      <c r="P50" s="480"/>
      <c r="Q50" s="479"/>
      <c r="R50" s="480"/>
      <c r="S50" s="487"/>
    </row>
    <row r="51" spans="1:19">
      <c r="A51" s="378"/>
      <c r="B51" s="287"/>
      <c r="C51" s="287"/>
      <c r="D51" s="287"/>
      <c r="E51" s="287"/>
      <c r="G51" s="287"/>
      <c r="H51" s="287"/>
      <c r="J51" s="287"/>
      <c r="K51" s="364"/>
      <c r="M51" s="478">
        <v>43</v>
      </c>
      <c r="N51" s="479"/>
      <c r="O51" s="479"/>
      <c r="P51" s="480"/>
      <c r="Q51" s="479"/>
      <c r="R51" s="480"/>
      <c r="S51" s="487"/>
    </row>
    <row r="52" spans="1:19">
      <c r="A52" s="378"/>
      <c r="B52" s="287"/>
      <c r="C52" s="287"/>
      <c r="D52" s="287"/>
      <c r="E52" s="287"/>
      <c r="G52" s="287"/>
      <c r="H52" s="287"/>
      <c r="J52" s="287"/>
      <c r="K52" s="364"/>
      <c r="M52" s="478">
        <v>44</v>
      </c>
      <c r="N52" s="479"/>
      <c r="O52" s="479"/>
      <c r="P52" s="480"/>
      <c r="Q52" s="479"/>
      <c r="R52" s="480"/>
      <c r="S52" s="487"/>
    </row>
    <row r="53" spans="1:19">
      <c r="A53" s="378"/>
      <c r="B53" s="287"/>
      <c r="C53" s="287"/>
      <c r="D53" s="287"/>
      <c r="E53" s="287"/>
      <c r="G53" s="287"/>
      <c r="H53" s="287"/>
      <c r="J53" s="287"/>
      <c r="K53" s="364"/>
      <c r="M53" s="478">
        <v>45</v>
      </c>
      <c r="N53" s="479"/>
      <c r="O53" s="479"/>
      <c r="P53" s="480"/>
      <c r="Q53" s="479"/>
      <c r="R53" s="480"/>
      <c r="S53" s="487"/>
    </row>
    <row r="54" spans="1:19">
      <c r="A54" s="378"/>
      <c r="B54" s="287"/>
      <c r="C54" s="287"/>
      <c r="D54" s="287"/>
      <c r="E54" s="287"/>
      <c r="G54" s="287"/>
      <c r="H54" s="287"/>
      <c r="J54" s="287"/>
      <c r="K54" s="364"/>
      <c r="M54" s="478">
        <v>46</v>
      </c>
      <c r="N54" s="479"/>
      <c r="O54" s="479" t="s">
        <v>1658</v>
      </c>
      <c r="P54" s="480">
        <f>SUM(P9:P53)</f>
        <v>30623850</v>
      </c>
      <c r="Q54" s="479"/>
      <c r="R54" s="480">
        <f>SUM(R9:R53)</f>
        <v>0</v>
      </c>
      <c r="S54" s="481">
        <f>SUM(S9:S53)</f>
        <v>-4322680</v>
      </c>
    </row>
    <row r="55" spans="1:19">
      <c r="A55" s="378"/>
      <c r="B55" s="287"/>
      <c r="C55" s="287"/>
      <c r="D55" s="287"/>
      <c r="E55" s="287"/>
      <c r="G55" s="287"/>
      <c r="H55" s="287"/>
      <c r="J55" s="287"/>
      <c r="K55" s="364"/>
      <c r="M55" s="478">
        <v>47</v>
      </c>
      <c r="N55" s="479"/>
      <c r="O55" s="479" t="s">
        <v>1659</v>
      </c>
      <c r="P55" s="480"/>
      <c r="Q55" s="479"/>
      <c r="R55" s="480"/>
      <c r="S55" s="487"/>
    </row>
    <row r="56" spans="1:19">
      <c r="A56" s="378"/>
      <c r="B56" s="287"/>
      <c r="C56" s="287"/>
      <c r="D56" s="287"/>
      <c r="E56" s="287"/>
      <c r="G56" s="287"/>
      <c r="H56" s="287"/>
      <c r="J56" s="287"/>
      <c r="K56" s="364"/>
      <c r="M56" s="478">
        <v>48</v>
      </c>
      <c r="N56" s="479"/>
      <c r="O56" s="479" t="s">
        <v>1660</v>
      </c>
      <c r="P56" s="480"/>
      <c r="Q56" s="479"/>
      <c r="R56" s="480"/>
      <c r="S56" s="487"/>
    </row>
    <row r="57" spans="1:19">
      <c r="A57" s="378"/>
      <c r="B57" s="287"/>
      <c r="C57" s="287"/>
      <c r="D57" s="287"/>
      <c r="E57" s="287"/>
      <c r="G57" s="287"/>
      <c r="H57" s="287"/>
      <c r="J57" s="287"/>
      <c r="K57" s="364"/>
      <c r="M57" s="478">
        <v>49</v>
      </c>
      <c r="N57" s="479"/>
      <c r="O57" s="479" t="s">
        <v>1661</v>
      </c>
      <c r="P57" s="480"/>
      <c r="Q57" s="479"/>
      <c r="R57" s="480"/>
      <c r="S57" s="487">
        <v>2719060</v>
      </c>
    </row>
    <row r="58" spans="1:19">
      <c r="A58" s="378"/>
      <c r="B58" s="287"/>
      <c r="C58" s="287"/>
      <c r="D58" s="287"/>
      <c r="E58" s="287"/>
      <c r="G58" s="287"/>
      <c r="H58" s="287"/>
      <c r="J58" s="287"/>
      <c r="K58" s="364"/>
      <c r="M58" s="478">
        <v>50</v>
      </c>
      <c r="N58" s="479"/>
      <c r="O58" s="479" t="s">
        <v>1662</v>
      </c>
      <c r="P58" s="314">
        <f>SUM(P54:P57)</f>
        <v>30623850</v>
      </c>
      <c r="Q58" s="479"/>
      <c r="R58" s="314">
        <f>SUM(R54:R57)</f>
        <v>0</v>
      </c>
      <c r="S58" s="315">
        <f>SUM(S54:S57)</f>
        <v>-1603620</v>
      </c>
    </row>
    <row r="59" spans="1:19">
      <c r="A59" s="378"/>
      <c r="B59" s="287"/>
      <c r="C59" s="287"/>
      <c r="D59" s="287"/>
      <c r="E59" s="287"/>
      <c r="G59" s="287"/>
      <c r="H59" s="287"/>
      <c r="J59" s="287"/>
      <c r="K59" s="364"/>
      <c r="M59" s="478"/>
      <c r="N59" s="479"/>
      <c r="O59" s="479"/>
      <c r="P59" s="479"/>
      <c r="Q59" s="479"/>
      <c r="R59" s="479"/>
      <c r="S59" s="488"/>
    </row>
    <row r="60" spans="1:19" ht="15.75" thickBot="1">
      <c r="A60" s="489"/>
      <c r="B60" s="261"/>
      <c r="C60" s="261"/>
      <c r="D60" s="261"/>
      <c r="E60" s="261"/>
      <c r="F60" s="61"/>
      <c r="G60" s="261"/>
      <c r="H60" s="261"/>
      <c r="I60" s="61"/>
      <c r="J60" s="261"/>
      <c r="K60" s="490"/>
      <c r="M60" s="491"/>
      <c r="N60" s="492"/>
      <c r="O60" s="492"/>
      <c r="P60" s="492"/>
      <c r="Q60" s="492"/>
      <c r="R60" s="492"/>
      <c r="S60" s="493"/>
    </row>
    <row r="61" spans="1:19">
      <c r="A61" s="287" t="s">
        <v>2844</v>
      </c>
      <c r="B61" s="287"/>
      <c r="C61" s="287"/>
      <c r="D61" s="287"/>
      <c r="E61" s="287"/>
      <c r="G61" s="287"/>
      <c r="H61" s="287"/>
      <c r="J61" s="287"/>
      <c r="K61" s="287"/>
      <c r="M61" s="85"/>
      <c r="N61" s="85"/>
      <c r="O61" s="85"/>
      <c r="P61" s="85"/>
      <c r="Q61" s="85"/>
      <c r="R61" s="85"/>
      <c r="S61" s="70" t="s">
        <v>2844</v>
      </c>
    </row>
    <row r="62" spans="1:19">
      <c r="A62" s="333" t="s">
        <v>2200</v>
      </c>
      <c r="B62" s="333"/>
      <c r="C62" s="333"/>
      <c r="D62" s="333"/>
      <c r="E62" s="333"/>
      <c r="F62" s="333"/>
      <c r="G62" s="333"/>
      <c r="H62" s="333"/>
      <c r="I62" s="333"/>
      <c r="J62" s="333"/>
      <c r="K62" s="333"/>
      <c r="M62" s="121" t="s">
        <v>2201</v>
      </c>
      <c r="N62" s="121"/>
      <c r="O62" s="121"/>
      <c r="P62" s="121"/>
      <c r="Q62" s="121"/>
      <c r="R62" s="121"/>
      <c r="S62" s="121"/>
    </row>
    <row r="63" spans="1:19">
      <c r="A63" s="287"/>
      <c r="B63" s="287"/>
      <c r="C63" s="287"/>
      <c r="D63" s="287"/>
      <c r="E63" s="287"/>
      <c r="F63" s="287"/>
      <c r="G63" s="287"/>
      <c r="H63" s="287"/>
      <c r="I63" s="287"/>
      <c r="J63" s="287"/>
      <c r="K63" s="287"/>
      <c r="M63" s="85"/>
      <c r="N63" s="85"/>
      <c r="O63" s="85"/>
      <c r="P63" s="85"/>
      <c r="Q63" s="85"/>
      <c r="R63" s="85"/>
      <c r="S63" s="85"/>
    </row>
    <row r="64" spans="1:19">
      <c r="A64" s="287"/>
      <c r="B64" s="287"/>
      <c r="C64" s="287"/>
      <c r="D64" s="287"/>
      <c r="E64" s="287"/>
      <c r="F64" s="287"/>
      <c r="G64" s="287"/>
      <c r="H64" s="287"/>
      <c r="I64" s="287"/>
      <c r="J64" s="287"/>
      <c r="K64" s="287"/>
      <c r="M64" s="85"/>
      <c r="N64" s="85"/>
      <c r="O64" s="85"/>
      <c r="P64" s="85"/>
      <c r="Q64" s="85"/>
      <c r="R64" s="85"/>
      <c r="S64" s="85"/>
    </row>
    <row r="65" spans="1:19">
      <c r="A65" s="287"/>
      <c r="B65" s="287"/>
      <c r="C65" s="287"/>
      <c r="D65" s="287"/>
      <c r="E65" s="287"/>
      <c r="F65" s="287"/>
      <c r="G65" s="287"/>
      <c r="H65" s="287"/>
      <c r="I65" s="287"/>
      <c r="J65" s="287"/>
      <c r="K65" s="287"/>
      <c r="M65" s="85"/>
      <c r="N65" s="85"/>
      <c r="O65" s="85"/>
      <c r="P65" s="85"/>
      <c r="Q65" s="85"/>
      <c r="R65" s="85"/>
      <c r="S65" s="85"/>
    </row>
    <row r="66" spans="1:19" ht="18">
      <c r="A66" s="287"/>
      <c r="B66" s="84"/>
      <c r="C66" s="287"/>
      <c r="D66" s="287"/>
      <c r="E66" s="287"/>
      <c r="F66" s="287"/>
      <c r="G66" s="287"/>
      <c r="I66" s="287"/>
      <c r="J66" s="287"/>
      <c r="K66" s="287"/>
      <c r="M66" s="85"/>
      <c r="N66" s="85"/>
      <c r="O66" s="85"/>
      <c r="P66" s="85"/>
      <c r="Q66" s="85"/>
      <c r="R66" s="85"/>
      <c r="S66" s="85"/>
    </row>
    <row r="67" spans="1:19" ht="18">
      <c r="A67" s="287"/>
      <c r="B67" s="84"/>
      <c r="C67" s="287"/>
      <c r="D67" s="287"/>
      <c r="E67" s="287"/>
      <c r="F67" s="287"/>
      <c r="G67" s="287"/>
      <c r="I67" s="287"/>
      <c r="J67" s="287"/>
      <c r="K67" s="287"/>
      <c r="M67" s="85"/>
      <c r="N67" s="85"/>
      <c r="O67" s="85"/>
      <c r="P67" s="85"/>
      <c r="Q67" s="85"/>
      <c r="R67" s="85"/>
      <c r="S67" s="85"/>
    </row>
    <row r="68" spans="1:19">
      <c r="A68" s="287"/>
      <c r="B68" s="70"/>
      <c r="C68" s="287"/>
      <c r="D68" s="287"/>
      <c r="E68" s="287"/>
      <c r="F68" s="287"/>
      <c r="G68" s="287"/>
      <c r="I68" s="287"/>
      <c r="J68" s="287"/>
      <c r="K68" s="287"/>
    </row>
    <row r="69" spans="1:19">
      <c r="A69" s="287"/>
      <c r="C69" s="287"/>
      <c r="D69" s="287"/>
      <c r="E69" s="287"/>
      <c r="F69" s="287"/>
      <c r="G69" s="287"/>
      <c r="I69" s="287"/>
      <c r="J69" s="287"/>
      <c r="K69" s="287"/>
    </row>
    <row r="70" spans="1:19">
      <c r="A70" s="287"/>
      <c r="B70" s="43"/>
      <c r="C70" s="287"/>
      <c r="D70" s="287"/>
      <c r="E70" s="287"/>
      <c r="F70" s="287"/>
      <c r="G70" s="287"/>
      <c r="I70" s="287"/>
      <c r="J70" s="287"/>
      <c r="K70" s="287"/>
    </row>
    <row r="71" spans="1:19">
      <c r="A71" s="287"/>
      <c r="B71" s="70"/>
      <c r="C71" s="287"/>
      <c r="D71" s="287"/>
      <c r="E71" s="287"/>
      <c r="F71" s="287"/>
      <c r="G71" s="287"/>
      <c r="I71" s="287"/>
      <c r="J71" s="287"/>
      <c r="K71" s="287"/>
    </row>
    <row r="72" spans="1:19">
      <c r="A72" s="287"/>
      <c r="B72" s="70"/>
      <c r="C72" s="287"/>
      <c r="D72" s="287"/>
      <c r="E72" s="287"/>
      <c r="F72" s="287"/>
      <c r="G72" s="287"/>
      <c r="I72" s="287"/>
      <c r="J72" s="287"/>
      <c r="K72" s="287"/>
    </row>
    <row r="73" spans="1:19">
      <c r="A73" s="287"/>
      <c r="B73" s="70"/>
      <c r="C73" s="287"/>
      <c r="D73" s="287"/>
      <c r="E73" s="287"/>
      <c r="F73" s="287"/>
      <c r="G73" s="287"/>
      <c r="I73" s="287"/>
      <c r="J73" s="287"/>
      <c r="K73" s="287"/>
    </row>
    <row r="74" spans="1:19">
      <c r="A74" s="287"/>
      <c r="B74" s="70"/>
      <c r="C74" s="287"/>
      <c r="D74" s="287"/>
      <c r="E74" s="287"/>
      <c r="F74" s="287"/>
      <c r="G74" s="287"/>
      <c r="I74" s="287"/>
      <c r="J74" s="287"/>
      <c r="K74" s="287"/>
    </row>
    <row r="75" spans="1:19">
      <c r="B75" s="70"/>
    </row>
    <row r="76" spans="1:19">
      <c r="B76" s="70"/>
    </row>
    <row r="77" spans="1:19">
      <c r="B77" s="70"/>
    </row>
    <row r="78" spans="1:19">
      <c r="B78" s="70"/>
    </row>
  </sheetData>
  <customSheetViews>
    <customSheetView guid="{4928BF23-7841-445B-B276-4DDA011E86BA}" scale="70" colorId="22" topLeftCell="A10">
      <selection activeCell="B44" sqref="B44"/>
      <colBreaks count="3" manualBreakCount="3">
        <brk id="12" max="61" man="1"/>
        <brk id="20" max="1048575" man="1"/>
        <brk id="31" max="1048575" man="1"/>
      </colBreaks>
      <pageMargins left="0.5" right="0.5" top="0.5" bottom="0.5" header="0.5" footer="0.5"/>
      <printOptions horizontalCentered="1" verticalCentered="1"/>
      <pageSetup scale="74" fitToWidth="2" orientation="portrait" r:id="rId1"/>
      <headerFooter alignWithMargins="0"/>
    </customSheetView>
    <customSheetView guid="{10BEBEA5-666D-4E42-8C33-BE2CECB0CEEE}" scale="70" colorId="22">
      <colBreaks count="3" manualBreakCount="3">
        <brk id="12" max="61" man="1"/>
        <brk id="20" max="1048575" man="1"/>
        <brk id="31" max="1048575" man="1"/>
      </colBreaks>
      <pageMargins left="0.5" right="0.5" top="0.5" bottom="0.5" header="0.5" footer="0.5"/>
      <printOptions horizontalCentered="1" verticalCentered="1"/>
      <pageSetup scale="74" fitToWidth="2" orientation="portrait" r:id="rId2"/>
      <headerFooter alignWithMargins="0"/>
    </customSheetView>
    <customSheetView guid="{7EABFE2B-86ED-418A-B3E7-C3498E6134E5}" scale="70" colorId="22">
      <colBreaks count="3" manualBreakCount="3">
        <brk id="12" max="61" man="1"/>
        <brk id="20" max="1048575" man="1"/>
        <brk id="31" max="1048575" man="1"/>
      </colBreaks>
      <pageMargins left="0.5" right="0.5" top="0.5" bottom="0.5" header="0.5" footer="0.5"/>
      <printOptions horizontalCentered="1" verticalCentered="1"/>
      <pageSetup scale="74" fitToWidth="2" orientation="portrait" r:id="rId3"/>
      <headerFooter alignWithMargins="0"/>
    </customSheetView>
    <customSheetView guid="{8787D503-0E53-496F-A823-DBDA291CFB74}" scale="70" colorId="22" showPageBreaks="1">
      <colBreaks count="3" manualBreakCount="3">
        <brk id="12" max="61" man="1"/>
        <brk id="20" max="1048575" man="1"/>
        <brk id="31" max="1048575" man="1"/>
      </colBreaks>
      <pageMargins left="0.5" right="0.5" top="0.5" bottom="0.5" header="0.5" footer="0.5"/>
      <printOptions horizontalCentered="1" verticalCentered="1"/>
      <pageSetup scale="74" fitToWidth="2" orientation="portrait" r:id="rId4"/>
      <headerFooter alignWithMargins="0"/>
    </customSheetView>
    <customSheetView guid="{22D28A66-17F3-4A9A-B88B-6F61E2AD90F2}" scale="70" colorId="22">
      <colBreaks count="1" manualBreakCount="1">
        <brk id="12" max="61" man="1"/>
      </colBreaks>
      <pageMargins left="0.5" right="0.5" top="0.5" bottom="0.5" header="0.5" footer="0.5"/>
      <printOptions horizontalCentered="1" verticalCentered="1"/>
      <pageSetup scale="74" fitToWidth="2" orientation="portrait" r:id="rId5"/>
      <headerFooter alignWithMargins="0"/>
    </customSheetView>
    <customSheetView guid="{38FEF62C-E434-43FF-91B6-A4BAF1D28941}" scale="70" colorId="22" showPageBreaks="1" printArea="1">
      <colBreaks count="1" manualBreakCount="1">
        <brk id="12" max="61" man="1"/>
      </colBreaks>
      <pageMargins left="0.5" right="0.5" top="0.5" bottom="0.5" header="0.5" footer="0.5"/>
      <printOptions horizontalCentered="1" verticalCentered="1"/>
      <pageSetup scale="74" fitToWidth="2" orientation="portrait" r:id="rId6"/>
      <headerFooter alignWithMargins="0"/>
    </customSheetView>
    <customSheetView guid="{3B00EE9E-100B-4E0B-97A5-9938B41F46C6}" scale="70" colorId="22" topLeftCell="F23">
      <selection activeCell="S12" sqref="S12"/>
      <colBreaks count="1" manualBreakCount="1">
        <brk id="12" max="61" man="1"/>
      </colBreaks>
      <pageMargins left="0.5" right="0.5" top="0.5" bottom="0.5" header="0.5" footer="0.5"/>
      <printOptions horizontalCentered="1" verticalCentered="1"/>
      <pageSetup scale="74" fitToWidth="2" orientation="portrait" r:id="rId7"/>
      <headerFooter alignWithMargins="0"/>
    </customSheetView>
    <customSheetView guid="{70140D13-E05C-4A32-B097-7656031EFC54}" scale="70" colorId="22" showPageBreaks="1" printArea="1">
      <colBreaks count="1" manualBreakCount="1">
        <brk id="12" max="61" man="1"/>
      </colBreaks>
      <pageMargins left="0.5" right="0.5" top="0.5" bottom="0.5" header="0.5" footer="0.5"/>
      <printOptions horizontalCentered="1" verticalCentered="1"/>
      <pageSetup scale="74" fitToWidth="2" orientation="portrait" r:id="rId8"/>
      <headerFooter alignWithMargins="0"/>
    </customSheetView>
    <customSheetView guid="{3A57D69F-D25D-44C3-9DE0-88B774091642}" scale="70" colorId="22" showPageBreaks="1" printArea="1">
      <colBreaks count="1" manualBreakCount="1">
        <brk id="12" max="61" man="1"/>
      </colBreaks>
      <pageMargins left="0.5" right="0.5" top="0.5" bottom="0.5" header="0.5" footer="0.5"/>
      <printOptions horizontalCentered="1" verticalCentered="1"/>
      <pageSetup scale="74" fitToWidth="2" orientation="portrait" r:id="rId9"/>
      <headerFooter alignWithMargins="0"/>
    </customSheetView>
    <customSheetView guid="{CA9A34E5-DE78-429D-AEC4-74C7250B775C}" scale="70" colorId="22" showPageBreaks="1" printArea="1">
      <colBreaks count="1" manualBreakCount="1">
        <brk id="12" max="61" man="1"/>
      </colBreaks>
      <pageMargins left="0.5" right="0.5" top="0.5" bottom="0.5" header="0.5" footer="0.5"/>
      <printOptions horizontalCentered="1" verticalCentered="1"/>
      <pageSetup scale="74" fitToWidth="2" orientation="portrait" r:id="rId10"/>
      <headerFooter alignWithMargins="0"/>
    </customSheetView>
    <customSheetView guid="{B4A791FD-BFAC-4ED1-AC79-FF865E98E4E3}" scale="70" colorId="22">
      <colBreaks count="3" manualBreakCount="3">
        <brk id="12" max="61" man="1"/>
        <brk id="20" max="1048575" man="1"/>
        <brk id="31" max="1048575" man="1"/>
      </colBreaks>
      <pageMargins left="0.5" right="0.5" top="0.5" bottom="0.5" header="0.5" footer="0.5"/>
      <printOptions horizontalCentered="1" verticalCentered="1"/>
      <pageSetup scale="74" fitToWidth="2" orientation="portrait" r:id="rId11"/>
      <headerFooter alignWithMargins="0"/>
    </customSheetView>
    <customSheetView guid="{1DFCFAAB-BEA9-4033-B573-C1428C6D4616}" scale="70" colorId="22">
      <colBreaks count="1" manualBreakCount="1">
        <brk id="12" max="61" man="1"/>
      </colBreaks>
      <pageMargins left="0.5" right="0.5" top="0.5" bottom="0.5" header="0.5" footer="0.5"/>
      <printOptions horizontalCentered="1" verticalCentered="1"/>
      <pageSetup scale="74" fitToWidth="2" orientation="portrait" r:id="rId12"/>
      <headerFooter alignWithMargins="0"/>
    </customSheetView>
    <customSheetView guid="{24B34512-AD5F-4011-887B-567D11190E35}" scale="70" colorId="22" showPageBreaks="1">
      <colBreaks count="3" manualBreakCount="3">
        <brk id="12" max="61" man="1"/>
        <brk id="20" max="1048575" man="1"/>
        <brk id="31" max="1048575" man="1"/>
      </colBreaks>
      <pageMargins left="0.5" right="0.5" top="0.5" bottom="0.5" header="0.5" footer="0.5"/>
      <printOptions horizontalCentered="1" verticalCentered="1"/>
      <pageSetup scale="74" fitToWidth="2" orientation="portrait" r:id="rId13"/>
      <headerFooter alignWithMargins="0"/>
    </customSheetView>
  </customSheetViews>
  <printOptions horizontalCentered="1" verticalCentered="1"/>
  <pageMargins left="0.5" right="0.5" top="0.5" bottom="0.5" header="0.5" footer="0.5"/>
  <pageSetup scale="74" fitToWidth="2" orientation="portrait" r:id="rId14"/>
  <headerFooter alignWithMargins="0"/>
  <colBreaks count="3" manualBreakCount="3">
    <brk id="12" max="61" man="1"/>
    <brk id="20" max="1048575" man="1"/>
    <brk id="31" max="1048575" man="1"/>
  </colBreaks>
</worksheet>
</file>

<file path=xl/worksheets/sheet19.xml><?xml version="1.0" encoding="utf-8"?>
<worksheet xmlns="http://schemas.openxmlformats.org/spreadsheetml/2006/main" xmlns:r="http://schemas.openxmlformats.org/officeDocument/2006/relationships">
  <sheetPr transitionEvaluation="1">
    <pageSetUpPr fitToPage="1"/>
  </sheetPr>
  <dimension ref="A1:G83"/>
  <sheetViews>
    <sheetView defaultGridColor="0" colorId="22" zoomScale="70" zoomScaleNormal="70" workbookViewId="0">
      <selection activeCell="K37" sqref="K37"/>
    </sheetView>
  </sheetViews>
  <sheetFormatPr defaultColWidth="9.6640625" defaultRowHeight="15"/>
  <cols>
    <col min="1" max="1" width="4.6640625" customWidth="1"/>
    <col min="2" max="2" width="35.21875" customWidth="1"/>
    <col min="3" max="3" width="13.5546875" customWidth="1"/>
    <col min="4" max="6" width="12.6640625" customWidth="1"/>
    <col min="7" max="7" width="14.44140625" customWidth="1"/>
    <col min="8" max="8" width="12.6640625" customWidth="1"/>
  </cols>
  <sheetData>
    <row r="1" spans="1:7" ht="15.75" thickBot="1">
      <c r="A1" s="43" t="str">
        <f>'Data Sheet'!$A$49</f>
        <v>Annual Report of Central Hudson Gas &amp; Electric Corp.</v>
      </c>
      <c r="F1" s="191" t="str">
        <f>'Data Sheet'!$A$45</f>
        <v>Year ended December 31, 2013</v>
      </c>
      <c r="G1" s="48"/>
    </row>
    <row r="2" spans="1:7">
      <c r="A2" s="44"/>
      <c r="B2" s="45"/>
      <c r="C2" s="45"/>
      <c r="D2" s="45"/>
      <c r="E2" s="45"/>
      <c r="F2" s="45"/>
      <c r="G2" s="46"/>
    </row>
    <row r="3" spans="1:7" ht="15.75">
      <c r="A3" s="89" t="s">
        <v>1663</v>
      </c>
      <c r="B3" s="90"/>
      <c r="C3" s="48"/>
      <c r="D3" s="48"/>
      <c r="E3" s="48"/>
      <c r="F3" s="48"/>
      <c r="G3" s="49"/>
    </row>
    <row r="4" spans="1:7">
      <c r="A4" s="50"/>
      <c r="G4" s="51"/>
    </row>
    <row r="5" spans="1:7">
      <c r="A5" s="257" t="s">
        <v>2358</v>
      </c>
      <c r="B5" t="s">
        <v>1664</v>
      </c>
      <c r="G5" s="51"/>
    </row>
    <row r="6" spans="1:7">
      <c r="A6" s="257" t="s">
        <v>2360</v>
      </c>
      <c r="B6" t="s">
        <v>1665</v>
      </c>
      <c r="G6" s="51"/>
    </row>
    <row r="7" spans="1:7">
      <c r="A7" s="257" t="s">
        <v>2363</v>
      </c>
      <c r="B7" t="s">
        <v>1666</v>
      </c>
      <c r="G7" s="51"/>
    </row>
    <row r="8" spans="1:7">
      <c r="A8" s="257" t="s">
        <v>2366</v>
      </c>
      <c r="B8" t="s">
        <v>1667</v>
      </c>
      <c r="G8" s="51"/>
    </row>
    <row r="9" spans="1:7">
      <c r="A9" s="257" t="s">
        <v>2368</v>
      </c>
      <c r="B9" t="s">
        <v>1668</v>
      </c>
      <c r="G9" s="51"/>
    </row>
    <row r="10" spans="1:7">
      <c r="A10" s="257" t="s">
        <v>2371</v>
      </c>
      <c r="B10" t="s">
        <v>1669</v>
      </c>
      <c r="G10" s="51"/>
    </row>
    <row r="11" spans="1:7">
      <c r="A11" s="258"/>
      <c r="B11" s="143"/>
      <c r="C11" s="143"/>
      <c r="D11" s="143"/>
      <c r="E11" s="143"/>
      <c r="F11" s="143"/>
      <c r="G11" s="144"/>
    </row>
    <row r="12" spans="1:7">
      <c r="A12" s="257"/>
      <c r="B12" s="246" t="s">
        <v>1670</v>
      </c>
      <c r="C12" s="245" t="s">
        <v>285</v>
      </c>
      <c r="E12" s="245" t="s">
        <v>1671</v>
      </c>
      <c r="F12" s="494" t="s">
        <v>1672</v>
      </c>
      <c r="G12" s="244"/>
    </row>
    <row r="13" spans="1:7">
      <c r="A13" s="257" t="s">
        <v>2411</v>
      </c>
      <c r="B13" s="246" t="s">
        <v>1673</v>
      </c>
      <c r="C13" s="245" t="s">
        <v>1674</v>
      </c>
      <c r="D13" s="501" t="s">
        <v>1226</v>
      </c>
      <c r="E13" s="245" t="s">
        <v>1227</v>
      </c>
      <c r="G13" s="223"/>
    </row>
    <row r="14" spans="1:7">
      <c r="A14" s="257" t="s">
        <v>2417</v>
      </c>
      <c r="B14" s="246" t="s">
        <v>2056</v>
      </c>
      <c r="C14" s="245" t="s">
        <v>2057</v>
      </c>
      <c r="D14" s="501" t="s">
        <v>2058</v>
      </c>
      <c r="E14" s="245" t="s">
        <v>2185</v>
      </c>
      <c r="F14" s="501" t="s">
        <v>2059</v>
      </c>
      <c r="G14" s="248" t="s">
        <v>2060</v>
      </c>
    </row>
    <row r="15" spans="1:7">
      <c r="A15" s="258"/>
      <c r="B15" s="250" t="s">
        <v>2512</v>
      </c>
      <c r="C15" s="249" t="s">
        <v>2513</v>
      </c>
      <c r="D15" s="972" t="s">
        <v>644</v>
      </c>
      <c r="E15" s="249" t="s">
        <v>693</v>
      </c>
      <c r="F15" s="972" t="s">
        <v>1725</v>
      </c>
      <c r="G15" s="251" t="s">
        <v>1726</v>
      </c>
    </row>
    <row r="16" spans="1:7">
      <c r="A16" s="257">
        <v>1</v>
      </c>
      <c r="B16" s="222" t="s">
        <v>1325</v>
      </c>
      <c r="C16" s="174"/>
      <c r="E16" s="178">
        <v>0</v>
      </c>
      <c r="F16" s="155">
        <v>79026</v>
      </c>
      <c r="G16" s="495">
        <v>79026</v>
      </c>
    </row>
    <row r="17" spans="1:7">
      <c r="A17" s="257">
        <v>2</v>
      </c>
      <c r="B17" s="222"/>
      <c r="C17" s="174"/>
      <c r="E17" s="231"/>
      <c r="F17" s="186"/>
      <c r="G17" s="233"/>
    </row>
    <row r="18" spans="1:7">
      <c r="A18" s="257">
        <v>3</v>
      </c>
      <c r="B18" s="222"/>
      <c r="C18" s="174"/>
      <c r="E18" s="231"/>
      <c r="F18" s="186"/>
      <c r="G18" s="233"/>
    </row>
    <row r="19" spans="1:7">
      <c r="A19" s="257">
        <v>4</v>
      </c>
      <c r="B19" s="222"/>
      <c r="C19" s="174"/>
      <c r="E19" s="231"/>
      <c r="F19" s="186"/>
      <c r="G19" s="233"/>
    </row>
    <row r="20" spans="1:7">
      <c r="A20" s="257">
        <v>5</v>
      </c>
      <c r="B20" s="222"/>
      <c r="C20" s="174"/>
      <c r="E20" s="231"/>
      <c r="F20" s="186"/>
      <c r="G20" s="233"/>
    </row>
    <row r="21" spans="1:7">
      <c r="A21" s="257">
        <v>6</v>
      </c>
      <c r="B21" s="222"/>
      <c r="C21" s="174"/>
      <c r="E21" s="231"/>
      <c r="F21" s="186"/>
      <c r="G21" s="233"/>
    </row>
    <row r="22" spans="1:7">
      <c r="A22" s="257">
        <v>7</v>
      </c>
      <c r="B22" s="222"/>
      <c r="C22" s="174"/>
      <c r="E22" s="231"/>
      <c r="F22" s="186"/>
      <c r="G22" s="233"/>
    </row>
    <row r="23" spans="1:7">
      <c r="A23" s="257">
        <v>8</v>
      </c>
      <c r="B23" s="222"/>
      <c r="C23" s="174"/>
      <c r="E23" s="231"/>
      <c r="F23" s="186"/>
      <c r="G23" s="233"/>
    </row>
    <row r="24" spans="1:7">
      <c r="A24" s="257">
        <v>9</v>
      </c>
      <c r="B24" s="222"/>
      <c r="C24" s="174"/>
      <c r="E24" s="231"/>
      <c r="F24" s="186"/>
      <c r="G24" s="233"/>
    </row>
    <row r="25" spans="1:7">
      <c r="A25" s="257">
        <v>10</v>
      </c>
      <c r="B25" s="222"/>
      <c r="C25" s="174"/>
      <c r="E25" s="231"/>
      <c r="F25" s="186"/>
      <c r="G25" s="233"/>
    </row>
    <row r="26" spans="1:7">
      <c r="A26" s="257">
        <v>11</v>
      </c>
      <c r="B26" s="222"/>
      <c r="C26" s="174"/>
      <c r="E26" s="231"/>
      <c r="F26" s="186"/>
      <c r="G26" s="233"/>
    </row>
    <row r="27" spans="1:7">
      <c r="A27" s="257">
        <v>12</v>
      </c>
      <c r="B27" s="222"/>
      <c r="C27" s="174"/>
      <c r="E27" s="231"/>
      <c r="F27" s="186"/>
      <c r="G27" s="233"/>
    </row>
    <row r="28" spans="1:7">
      <c r="A28" s="257">
        <v>13</v>
      </c>
      <c r="B28" s="222"/>
      <c r="C28" s="174"/>
      <c r="E28" s="231"/>
      <c r="F28" s="186"/>
      <c r="G28" s="233"/>
    </row>
    <row r="29" spans="1:7">
      <c r="A29" s="257">
        <v>14</v>
      </c>
      <c r="B29" s="222"/>
      <c r="C29" s="174"/>
      <c r="E29" s="231"/>
      <c r="F29" s="186"/>
      <c r="G29" s="233"/>
    </row>
    <row r="30" spans="1:7">
      <c r="A30" s="257">
        <v>15</v>
      </c>
      <c r="B30" s="222"/>
      <c r="C30" s="174"/>
      <c r="E30" s="231"/>
      <c r="F30" s="186"/>
      <c r="G30" s="233"/>
    </row>
    <row r="31" spans="1:7">
      <c r="A31" s="257">
        <v>16</v>
      </c>
      <c r="B31" s="222"/>
      <c r="C31" s="174"/>
      <c r="E31" s="231"/>
      <c r="F31" s="186"/>
      <c r="G31" s="233"/>
    </row>
    <row r="32" spans="1:7">
      <c r="A32" s="257">
        <v>17</v>
      </c>
      <c r="B32" s="222"/>
      <c r="C32" s="174"/>
      <c r="E32" s="231"/>
      <c r="F32" s="186"/>
      <c r="G32" s="233"/>
    </row>
    <row r="33" spans="1:7">
      <c r="A33" s="257">
        <v>18</v>
      </c>
      <c r="B33" s="222"/>
      <c r="C33" s="174"/>
      <c r="E33" s="231"/>
      <c r="F33" s="186"/>
      <c r="G33" s="233"/>
    </row>
    <row r="34" spans="1:7">
      <c r="A34" s="257">
        <v>19</v>
      </c>
      <c r="B34" s="222"/>
      <c r="C34" s="174"/>
      <c r="E34" s="231"/>
      <c r="F34" s="186"/>
      <c r="G34" s="233"/>
    </row>
    <row r="35" spans="1:7">
      <c r="A35" s="258">
        <v>20</v>
      </c>
      <c r="B35" s="975" t="s">
        <v>648</v>
      </c>
      <c r="C35" s="497"/>
      <c r="D35" s="498"/>
      <c r="E35" s="499">
        <f>SUM(E16:E34)</f>
        <v>0</v>
      </c>
      <c r="F35" s="499">
        <f>SUM(F16:F34)</f>
        <v>79026</v>
      </c>
      <c r="G35" s="500">
        <f>SUM(G16:G34)</f>
        <v>79026</v>
      </c>
    </row>
    <row r="36" spans="1:7">
      <c r="A36" s="257"/>
      <c r="B36" s="1653"/>
      <c r="G36" s="51"/>
    </row>
    <row r="37" spans="1:7" ht="15.75">
      <c r="A37" s="89" t="s">
        <v>2061</v>
      </c>
      <c r="B37" s="90"/>
      <c r="C37" s="48"/>
      <c r="D37" s="48"/>
      <c r="E37" s="48"/>
      <c r="F37" s="48"/>
      <c r="G37" s="49"/>
    </row>
    <row r="38" spans="1:7">
      <c r="A38" s="257"/>
      <c r="G38" s="51"/>
    </row>
    <row r="39" spans="1:7">
      <c r="A39" s="257" t="s">
        <v>2358</v>
      </c>
      <c r="B39" t="s">
        <v>1675</v>
      </c>
      <c r="G39" s="51"/>
    </row>
    <row r="40" spans="1:7">
      <c r="A40" s="257" t="s">
        <v>2360</v>
      </c>
      <c r="B40" t="s">
        <v>1676</v>
      </c>
      <c r="G40" s="51"/>
    </row>
    <row r="41" spans="1:7">
      <c r="A41" s="257"/>
      <c r="B41" t="s">
        <v>1677</v>
      </c>
      <c r="G41" s="51"/>
    </row>
    <row r="42" spans="1:7">
      <c r="A42" s="257" t="s">
        <v>2363</v>
      </c>
      <c r="B42" t="s">
        <v>1678</v>
      </c>
      <c r="G42" s="51"/>
    </row>
    <row r="43" spans="1:7">
      <c r="A43" s="257"/>
      <c r="B43" t="s">
        <v>1679</v>
      </c>
      <c r="G43" s="51"/>
    </row>
    <row r="44" spans="1:7">
      <c r="A44" s="257" t="s">
        <v>2366</v>
      </c>
      <c r="B44" s="1688" t="s">
        <v>3695</v>
      </c>
      <c r="G44" s="51"/>
    </row>
    <row r="45" spans="1:7">
      <c r="A45" s="257"/>
      <c r="B45" t="s">
        <v>1680</v>
      </c>
      <c r="G45" s="51"/>
    </row>
    <row r="46" spans="1:7">
      <c r="A46" s="257" t="s">
        <v>2368</v>
      </c>
      <c r="B46" t="s">
        <v>1681</v>
      </c>
      <c r="G46" s="51"/>
    </row>
    <row r="47" spans="1:7">
      <c r="A47" s="258"/>
      <c r="B47" s="143"/>
      <c r="C47" s="143"/>
      <c r="D47" s="143"/>
      <c r="E47" s="143"/>
      <c r="F47" s="143"/>
      <c r="G47" s="144"/>
    </row>
    <row r="48" spans="1:7">
      <c r="A48" s="257"/>
      <c r="B48" s="174"/>
      <c r="C48" s="501" t="s">
        <v>1682</v>
      </c>
      <c r="D48" s="502" t="s">
        <v>1683</v>
      </c>
      <c r="E48" s="494"/>
      <c r="F48" s="245" t="s">
        <v>1682</v>
      </c>
      <c r="G48" s="51"/>
    </row>
    <row r="49" spans="1:7">
      <c r="A49" s="257"/>
      <c r="B49" s="174"/>
      <c r="C49" s="501" t="s">
        <v>1684</v>
      </c>
      <c r="D49" s="222"/>
      <c r="E49" s="222"/>
      <c r="F49" s="245" t="s">
        <v>1685</v>
      </c>
      <c r="G49" s="57" t="s">
        <v>1686</v>
      </c>
    </row>
    <row r="50" spans="1:7">
      <c r="A50" s="257" t="s">
        <v>2411</v>
      </c>
      <c r="B50" s="245" t="s">
        <v>1687</v>
      </c>
      <c r="C50" s="501" t="s">
        <v>1688</v>
      </c>
      <c r="D50" s="246" t="s">
        <v>1689</v>
      </c>
      <c r="E50" s="246" t="s">
        <v>1690</v>
      </c>
      <c r="F50" s="245" t="s">
        <v>1691</v>
      </c>
      <c r="G50" s="57" t="s">
        <v>1692</v>
      </c>
    </row>
    <row r="51" spans="1:7">
      <c r="A51" s="258" t="s">
        <v>2417</v>
      </c>
      <c r="B51" s="249" t="s">
        <v>2512</v>
      </c>
      <c r="C51" s="972" t="s">
        <v>2513</v>
      </c>
      <c r="D51" s="250" t="s">
        <v>644</v>
      </c>
      <c r="E51" s="250" t="s">
        <v>693</v>
      </c>
      <c r="F51" s="249" t="s">
        <v>1725</v>
      </c>
      <c r="G51" s="857" t="s">
        <v>1726</v>
      </c>
    </row>
    <row r="52" spans="1:7">
      <c r="A52" s="257">
        <v>1</v>
      </c>
      <c r="B52" s="174"/>
      <c r="C52" s="154"/>
      <c r="D52" s="503"/>
      <c r="E52" s="503"/>
      <c r="F52" s="178">
        <f t="shared" ref="F52:F57" si="0">C52-D52+E52</f>
        <v>0</v>
      </c>
      <c r="G52" s="158"/>
    </row>
    <row r="53" spans="1:7">
      <c r="A53" s="257">
        <v>2</v>
      </c>
      <c r="B53" s="174"/>
      <c r="C53" s="1"/>
      <c r="D53" s="504"/>
      <c r="E53" s="504"/>
      <c r="F53" s="174">
        <f t="shared" si="0"/>
        <v>0</v>
      </c>
      <c r="G53" s="51"/>
    </row>
    <row r="54" spans="1:7">
      <c r="A54" s="257">
        <v>3</v>
      </c>
      <c r="B54" s="174"/>
      <c r="C54" s="1"/>
      <c r="D54" s="504"/>
      <c r="E54" s="504"/>
      <c r="F54" s="174">
        <f t="shared" si="0"/>
        <v>0</v>
      </c>
      <c r="G54" s="51"/>
    </row>
    <row r="55" spans="1:7">
      <c r="A55" s="257">
        <v>4</v>
      </c>
      <c r="B55" s="174"/>
      <c r="C55" s="1"/>
      <c r="D55" s="504"/>
      <c r="E55" s="504"/>
      <c r="F55" s="174">
        <f t="shared" si="0"/>
        <v>0</v>
      </c>
      <c r="G55" s="51"/>
    </row>
    <row r="56" spans="1:7">
      <c r="A56" s="257">
        <v>5</v>
      </c>
      <c r="B56" s="174"/>
      <c r="C56" s="1"/>
      <c r="D56" s="504"/>
      <c r="E56" s="504"/>
      <c r="F56" s="174">
        <f t="shared" si="0"/>
        <v>0</v>
      </c>
      <c r="G56" s="51"/>
    </row>
    <row r="57" spans="1:7">
      <c r="A57" s="257">
        <v>6</v>
      </c>
      <c r="B57" s="174"/>
      <c r="C57" s="1"/>
      <c r="D57" s="504"/>
      <c r="E57" s="504"/>
      <c r="F57" s="174">
        <f t="shared" si="0"/>
        <v>0</v>
      </c>
      <c r="G57" s="51"/>
    </row>
    <row r="58" spans="1:7">
      <c r="A58" s="257">
        <v>7</v>
      </c>
      <c r="B58" s="976" t="s">
        <v>1693</v>
      </c>
      <c r="C58" s="506">
        <f>SUM(C52:C57)</f>
        <v>0</v>
      </c>
      <c r="D58" s="506">
        <f>SUM(D52:D57)</f>
        <v>0</v>
      </c>
      <c r="E58" s="506">
        <f>SUM(E52:E57)</f>
        <v>0</v>
      </c>
      <c r="F58" s="506">
        <f>SUM(F52:F57)</f>
        <v>0</v>
      </c>
      <c r="G58" s="486">
        <f>SUM(G52:G57)</f>
        <v>0</v>
      </c>
    </row>
    <row r="59" spans="1:7">
      <c r="A59" s="257">
        <v>8</v>
      </c>
      <c r="B59" s="174"/>
      <c r="C59" s="185"/>
      <c r="D59" s="507"/>
      <c r="E59" s="507"/>
      <c r="F59" s="231">
        <f t="shared" ref="F59:F65" si="1">C59-D59+E59</f>
        <v>0</v>
      </c>
      <c r="G59" s="189"/>
    </row>
    <row r="60" spans="1:7">
      <c r="A60" s="257">
        <v>9</v>
      </c>
      <c r="B60" s="174"/>
      <c r="C60" s="185"/>
      <c r="D60" s="507"/>
      <c r="E60" s="507"/>
      <c r="F60" s="231">
        <f t="shared" si="1"/>
        <v>0</v>
      </c>
      <c r="G60" s="189"/>
    </row>
    <row r="61" spans="1:7">
      <c r="A61" s="257">
        <v>10</v>
      </c>
      <c r="B61" s="174" t="s">
        <v>3031</v>
      </c>
      <c r="C61" s="185">
        <v>38925</v>
      </c>
      <c r="D61" s="507">
        <v>1897673</v>
      </c>
      <c r="E61" s="507">
        <v>2102386</v>
      </c>
      <c r="F61" s="231">
        <f t="shared" si="1"/>
        <v>243638</v>
      </c>
      <c r="G61" s="189"/>
    </row>
    <row r="62" spans="1:7">
      <c r="A62" s="257">
        <v>11</v>
      </c>
      <c r="B62" s="174"/>
      <c r="C62" s="185"/>
      <c r="D62" s="507"/>
      <c r="E62" s="507"/>
      <c r="F62" s="231">
        <f t="shared" si="1"/>
        <v>0</v>
      </c>
      <c r="G62" s="189"/>
    </row>
    <row r="63" spans="1:7">
      <c r="A63" s="257">
        <v>12</v>
      </c>
      <c r="B63" s="174"/>
      <c r="C63" s="185"/>
      <c r="D63" s="507"/>
      <c r="E63" s="507"/>
      <c r="F63" s="231">
        <f t="shared" si="1"/>
        <v>0</v>
      </c>
      <c r="G63" s="189"/>
    </row>
    <row r="64" spans="1:7">
      <c r="A64" s="257">
        <v>13</v>
      </c>
      <c r="B64" s="174"/>
      <c r="C64" s="185"/>
      <c r="D64" s="507"/>
      <c r="E64" s="507"/>
      <c r="F64" s="231">
        <f t="shared" si="1"/>
        <v>0</v>
      </c>
      <c r="G64" s="189"/>
    </row>
    <row r="65" spans="1:7">
      <c r="A65" s="257">
        <v>14</v>
      </c>
      <c r="B65" s="174"/>
      <c r="C65" s="185"/>
      <c r="D65" s="507"/>
      <c r="E65" s="507"/>
      <c r="F65" s="231">
        <f t="shared" si="1"/>
        <v>0</v>
      </c>
      <c r="G65" s="189"/>
    </row>
    <row r="66" spans="1:7" ht="15.75" thickBot="1">
      <c r="A66" s="508">
        <v>15</v>
      </c>
      <c r="B66" s="977" t="s">
        <v>1694</v>
      </c>
      <c r="C66" s="509">
        <f>SUM(C59:C65)</f>
        <v>38925</v>
      </c>
      <c r="D66" s="509">
        <f>SUM(D59:D65)</f>
        <v>1897673</v>
      </c>
      <c r="E66" s="509">
        <f>SUM(E59:E65)</f>
        <v>2102386</v>
      </c>
      <c r="F66" s="509">
        <f>SUM(F59:F65)</f>
        <v>243638</v>
      </c>
      <c r="G66" s="510">
        <f>SUM(G59:G65)</f>
        <v>0</v>
      </c>
    </row>
    <row r="67" spans="1:7">
      <c r="G67" s="129" t="s">
        <v>2356</v>
      </c>
    </row>
    <row r="68" spans="1:7">
      <c r="A68" s="48" t="s">
        <v>1695</v>
      </c>
      <c r="B68" s="48"/>
      <c r="C68" s="48"/>
      <c r="D68" s="48"/>
      <c r="E68" s="48"/>
      <c r="F68" s="48"/>
      <c r="G68" s="48"/>
    </row>
    <row r="70" spans="1:7">
      <c r="A70" s="1"/>
      <c r="B70" s="1"/>
    </row>
    <row r="71" spans="1:7">
      <c r="A71" s="1"/>
      <c r="B71" s="1"/>
    </row>
    <row r="72" spans="1:7">
      <c r="A72" s="1"/>
      <c r="B72" s="1"/>
    </row>
    <row r="73" spans="1:7">
      <c r="A73" s="1"/>
      <c r="B73" s="1"/>
    </row>
    <row r="74" spans="1:7">
      <c r="A74" s="1"/>
      <c r="B74" s="70"/>
    </row>
    <row r="75" spans="1:7">
      <c r="A75" s="1"/>
    </row>
    <row r="76" spans="1:7">
      <c r="A76" s="1"/>
      <c r="B76" s="43"/>
    </row>
    <row r="77" spans="1:7">
      <c r="A77" s="1"/>
      <c r="B77" s="70"/>
    </row>
    <row r="78" spans="1:7">
      <c r="A78" s="1"/>
      <c r="B78" s="70"/>
    </row>
    <row r="79" spans="1:7">
      <c r="A79" s="1"/>
      <c r="B79" s="70"/>
    </row>
    <row r="80" spans="1:7">
      <c r="A80" s="1"/>
      <c r="B80" s="70"/>
    </row>
    <row r="81" spans="1:2">
      <c r="A81" s="1"/>
      <c r="B81" s="70"/>
    </row>
    <row r="82" spans="1:2">
      <c r="A82" s="1"/>
      <c r="B82" s="70"/>
    </row>
    <row r="83" spans="1:2">
      <c r="A83" s="1"/>
      <c r="B83" s="1"/>
    </row>
  </sheetData>
  <customSheetViews>
    <customSheetView guid="{4928BF23-7841-445B-B276-4DDA011E86BA}" scale="70" colorId="22" fitToPage="1" topLeftCell="A19">
      <selection activeCell="B44" sqref="B44"/>
      <pageMargins left="0.5" right="0.5" top="0.5" bottom="0.5" header="0.5" footer="0.5"/>
      <printOptions horizontalCentered="1" verticalCentered="1"/>
      <pageSetup scale="71" orientation="portrait" r:id="rId1"/>
      <headerFooter alignWithMargins="0"/>
    </customSheetView>
    <customSheetView guid="{10BEBEA5-666D-4E42-8C33-BE2CECB0CEEE}" scale="70" colorId="22" fitToPage="1">
      <selection activeCell="B23" sqref="B23"/>
      <pageMargins left="0.5" right="0.5" top="0.5" bottom="0.5" header="0.5" footer="0.5"/>
      <printOptions horizontalCentered="1" verticalCentered="1"/>
      <pageSetup scale="69" orientation="portrait" r:id="rId2"/>
      <headerFooter alignWithMargins="0"/>
    </customSheetView>
    <customSheetView guid="{7EABFE2B-86ED-418A-B3E7-C3498E6134E5}" scale="70" colorId="22" fitToPage="1">
      <selection activeCell="B23" sqref="B23"/>
      <pageMargins left="0.5" right="0.5" top="0.5" bottom="0.5" header="0.5" footer="0.5"/>
      <printOptions horizontalCentered="1" verticalCentered="1"/>
      <pageSetup scale="69" orientation="portrait" r:id="rId3"/>
      <headerFooter alignWithMargins="0"/>
    </customSheetView>
    <customSheetView guid="{8787D503-0E53-496F-A823-DBDA291CFB74}" scale="70" colorId="22" fitToPage="1">
      <selection activeCell="B23" sqref="B23"/>
      <pageMargins left="0.5" right="0.5" top="0.5" bottom="0.5" header="0.5" footer="0.5"/>
      <printOptions horizontalCentered="1" verticalCentered="1"/>
      <pageSetup scale="67" orientation="portrait" r:id="rId4"/>
      <headerFooter alignWithMargins="0"/>
    </customSheetView>
    <customSheetView guid="{56FC0D8B-DE78-4144-BF1E-B4BF4CC15D6C}" scale="70" colorId="22" fitToPage="1">
      <pageMargins left="0.5" right="0.5" top="0.5" bottom="0.5" header="0.5" footer="0.5"/>
      <printOptions horizontalCentered="1" verticalCentered="1"/>
      <pageSetup scale="69" orientation="portrait" r:id="rId5"/>
      <headerFooter alignWithMargins="0"/>
    </customSheetView>
    <customSheetView guid="{22D28A66-17F3-4A9A-B88B-6F61E2AD90F2}" scale="70" colorId="22" fitToPage="1">
      <selection activeCell="B23" sqref="B23"/>
      <pageMargins left="0.5" right="0.5" top="0.5" bottom="0.5" header="0.5" footer="0.5"/>
      <printOptions horizontalCentered="1" verticalCentered="1"/>
      <pageSetup scale="67" orientation="portrait" r:id="rId6"/>
      <headerFooter alignWithMargins="0"/>
    </customSheetView>
    <customSheetView guid="{38FEF62C-E434-43FF-91B6-A4BAF1D28941}" scale="70" colorId="22" fitToPage="1">
      <selection activeCell="B23" sqref="B23"/>
      <pageMargins left="0.5" right="0.5" top="0.5" bottom="0.5" header="0.5" footer="0.5"/>
      <printOptions horizontalCentered="1" verticalCentered="1"/>
      <pageSetup scale="67" orientation="portrait" r:id="rId7"/>
      <headerFooter alignWithMargins="0"/>
    </customSheetView>
    <customSheetView guid="{3B00EE9E-100B-4E0B-97A5-9938B41F46C6}" scale="70" colorId="22" fitToPage="1">
      <pageMargins left="0.5" right="0.5" top="0.5" bottom="0.5" header="0.5" footer="0.5"/>
      <printOptions horizontalCentered="1" verticalCentered="1"/>
      <pageSetup scale="69" orientation="portrait" r:id="rId8"/>
      <headerFooter alignWithMargins="0"/>
    </customSheetView>
    <customSheetView guid="{70140D13-E05C-4A32-B097-7656031EFC54}" scale="70" colorId="22" fitToPage="1">
      <pageMargins left="0.5" right="0.5" top="0.5" bottom="0.5" header="0.5" footer="0.5"/>
      <printOptions horizontalCentered="1" verticalCentered="1"/>
      <pageSetup scale="69" orientation="portrait" r:id="rId9"/>
      <headerFooter alignWithMargins="0"/>
    </customSheetView>
    <customSheetView guid="{3A57D69F-D25D-44C3-9DE0-88B774091642}" scale="70" colorId="22" fitToPage="1">
      <pageMargins left="0.5" right="0.5" top="0.5" bottom="0.5" header="0.5" footer="0.5"/>
      <printOptions horizontalCentered="1" verticalCentered="1"/>
      <pageSetup scale="69" orientation="portrait" r:id="rId10"/>
      <headerFooter alignWithMargins="0"/>
    </customSheetView>
    <customSheetView guid="{CA9A34E5-DE78-429D-AEC4-74C7250B775C}" scale="70" colorId="22" fitToPage="1">
      <pageMargins left="0.5" right="0.5" top="0.5" bottom="0.5" header="0.5" footer="0.5"/>
      <printOptions horizontalCentered="1" verticalCentered="1"/>
      <pageSetup scale="69" orientation="portrait" r:id="rId11"/>
      <headerFooter alignWithMargins="0"/>
    </customSheetView>
    <customSheetView guid="{B4A791FD-BFAC-4ED1-AC79-FF865E98E4E3}" scale="70" colorId="22" fitToPage="1">
      <selection activeCell="B23" sqref="B23"/>
      <pageMargins left="0.5" right="0.5" top="0.5" bottom="0.5" header="0.5" footer="0.5"/>
      <printOptions horizontalCentered="1" verticalCentered="1"/>
      <pageSetup scale="67" orientation="portrait" r:id="rId12"/>
      <headerFooter alignWithMargins="0"/>
    </customSheetView>
    <customSheetView guid="{1DFCFAAB-BEA9-4033-B573-C1428C6D4616}" scale="70" colorId="22" fitToPage="1">
      <selection activeCell="B23" sqref="B23"/>
      <pageMargins left="0.5" right="0.5" top="0.5" bottom="0.5" header="0.5" footer="0.5"/>
      <printOptions horizontalCentered="1" verticalCentered="1"/>
      <pageSetup scale="67" orientation="portrait" r:id="rId13"/>
      <headerFooter alignWithMargins="0"/>
    </customSheetView>
    <customSheetView guid="{24B34512-AD5F-4011-887B-567D11190E35}" scale="70" colorId="22" fitToPage="1">
      <selection activeCell="B23" sqref="B23"/>
      <pageMargins left="0.5" right="0.5" top="0.5" bottom="0.5" header="0.5" footer="0.5"/>
      <printOptions horizontalCentered="1" verticalCentered="1"/>
      <pageSetup scale="69" orientation="portrait" r:id="rId14"/>
      <headerFooter alignWithMargins="0"/>
    </customSheetView>
  </customSheetViews>
  <printOptions horizontalCentered="1" verticalCentered="1"/>
  <pageMargins left="0.5" right="0.5" top="0.5" bottom="0.5" header="0.5" footer="0.5"/>
  <pageSetup scale="71" orientation="portrait" r:id="rId15"/>
  <headerFooter alignWithMargins="0"/>
</worksheet>
</file>

<file path=xl/worksheets/sheet2.xml><?xml version="1.0" encoding="utf-8"?>
<worksheet xmlns="http://schemas.openxmlformats.org/spreadsheetml/2006/main" xmlns:r="http://schemas.openxmlformats.org/officeDocument/2006/relationships">
  <sheetPr transitionEvaluation="1">
    <pageSetUpPr fitToPage="1"/>
  </sheetPr>
  <dimension ref="A1:H62"/>
  <sheetViews>
    <sheetView defaultGridColor="0" topLeftCell="A16" colorId="22" zoomScale="70" zoomScaleNormal="70" zoomScaleSheetLayoutView="50" workbookViewId="0">
      <selection activeCell="H33" sqref="H33"/>
    </sheetView>
  </sheetViews>
  <sheetFormatPr defaultColWidth="9.6640625" defaultRowHeight="15"/>
  <cols>
    <col min="1" max="10" width="11.6640625" customWidth="1"/>
  </cols>
  <sheetData>
    <row r="1" spans="1:8" ht="18">
      <c r="A1" s="30" t="s">
        <v>2168</v>
      </c>
      <c r="B1" s="30"/>
      <c r="C1" s="30"/>
      <c r="D1" s="30"/>
      <c r="E1" s="30"/>
      <c r="F1" s="30"/>
      <c r="G1" s="30"/>
      <c r="H1" s="30"/>
    </row>
    <row r="2" spans="1:8">
      <c r="A2" s="31"/>
      <c r="B2" s="31"/>
      <c r="C2" s="31"/>
      <c r="D2" s="31"/>
      <c r="E2" s="31"/>
      <c r="F2" s="31"/>
      <c r="G2" s="31"/>
      <c r="H2" s="31"/>
    </row>
    <row r="3" spans="1:8" ht="15.75">
      <c r="A3" s="32" t="s">
        <v>2169</v>
      </c>
      <c r="B3" s="32"/>
      <c r="C3" s="32"/>
      <c r="D3" s="32"/>
      <c r="E3" s="32"/>
      <c r="F3" s="32"/>
      <c r="G3" s="32"/>
      <c r="H3" s="32"/>
    </row>
    <row r="4" spans="1:8" ht="15.75">
      <c r="A4" s="33"/>
      <c r="B4" s="31"/>
      <c r="C4" s="31"/>
      <c r="D4" s="31"/>
      <c r="E4" s="31"/>
      <c r="F4" s="31"/>
      <c r="G4" s="31"/>
      <c r="H4" s="31"/>
    </row>
    <row r="5" spans="1:8">
      <c r="A5" s="34"/>
      <c r="B5" s="31"/>
      <c r="C5" s="31"/>
      <c r="D5" s="31"/>
      <c r="E5" s="31"/>
      <c r="F5" s="31"/>
      <c r="G5" s="31"/>
      <c r="H5" s="31"/>
    </row>
    <row r="6" spans="1:8">
      <c r="A6" s="31"/>
      <c r="B6" s="31"/>
      <c r="C6" s="31"/>
      <c r="D6" s="31"/>
      <c r="E6" s="31"/>
      <c r="F6" s="31"/>
      <c r="G6" s="31"/>
      <c r="H6" s="31"/>
    </row>
    <row r="7" spans="1:8" ht="15.75">
      <c r="A7" s="33" t="s">
        <v>2170</v>
      </c>
      <c r="B7" s="31"/>
      <c r="C7" s="31"/>
      <c r="D7" s="31"/>
      <c r="E7" s="31"/>
      <c r="F7" s="31"/>
      <c r="G7" s="31"/>
      <c r="H7" s="31"/>
    </row>
    <row r="8" spans="1:8" ht="75">
      <c r="A8" s="31" t="s">
        <v>2305</v>
      </c>
      <c r="B8" s="31"/>
      <c r="C8" s="31"/>
      <c r="D8" s="31"/>
      <c r="E8" s="31"/>
      <c r="F8" s="31"/>
      <c r="G8" s="31"/>
      <c r="H8" s="31"/>
    </row>
    <row r="9" spans="1:8">
      <c r="A9" s="31"/>
      <c r="B9" s="31"/>
      <c r="C9" s="31"/>
      <c r="D9" s="31"/>
      <c r="E9" s="31"/>
      <c r="F9" s="31"/>
      <c r="G9" s="31"/>
      <c r="H9" s="31"/>
    </row>
    <row r="10" spans="1:8" ht="45">
      <c r="A10" s="31" t="s">
        <v>2306</v>
      </c>
      <c r="B10" s="31"/>
      <c r="C10" s="31"/>
      <c r="D10" s="31"/>
      <c r="E10" s="31"/>
      <c r="F10" s="31"/>
      <c r="G10" s="31"/>
      <c r="H10" s="31"/>
    </row>
    <row r="11" spans="1:8">
      <c r="A11" s="31"/>
      <c r="B11" s="31"/>
      <c r="C11" s="31"/>
      <c r="D11" s="31"/>
      <c r="E11" s="31"/>
      <c r="F11" s="31"/>
      <c r="G11" s="31"/>
      <c r="H11" s="31"/>
    </row>
    <row r="12" spans="1:8" ht="45">
      <c r="A12" s="31" t="s">
        <v>1303</v>
      </c>
      <c r="B12" s="31"/>
      <c r="C12" s="31"/>
      <c r="D12" s="31"/>
      <c r="E12" s="31"/>
      <c r="F12" s="31"/>
      <c r="G12" s="31"/>
      <c r="H12" s="31"/>
    </row>
    <row r="13" spans="1:8">
      <c r="A13" s="31"/>
      <c r="B13" s="31"/>
      <c r="C13" s="31"/>
      <c r="D13" s="31"/>
      <c r="E13" s="31"/>
      <c r="F13" s="31"/>
      <c r="G13" s="31"/>
      <c r="H13" s="31"/>
    </row>
    <row r="14" spans="1:8" ht="45">
      <c r="A14" s="31" t="s">
        <v>2307</v>
      </c>
      <c r="B14" s="31"/>
      <c r="C14" s="31"/>
      <c r="D14" s="31"/>
      <c r="E14" s="31"/>
      <c r="F14" s="31"/>
      <c r="G14" s="31"/>
      <c r="H14" s="31"/>
    </row>
    <row r="15" spans="1:8">
      <c r="A15" s="31"/>
      <c r="B15" s="31"/>
      <c r="C15" s="31"/>
      <c r="D15" s="31"/>
      <c r="E15" s="31"/>
      <c r="F15" s="31"/>
      <c r="G15" s="31"/>
      <c r="H15" s="31"/>
    </row>
    <row r="16" spans="1:8" ht="15.75">
      <c r="A16" s="33" t="s">
        <v>372</v>
      </c>
      <c r="B16" s="31"/>
      <c r="C16" s="31"/>
      <c r="D16" s="31"/>
      <c r="E16" s="31"/>
      <c r="F16" s="31"/>
      <c r="G16" s="31"/>
      <c r="H16" s="31"/>
    </row>
    <row r="17" spans="1:8" ht="45">
      <c r="A17" s="31" t="s">
        <v>2336</v>
      </c>
      <c r="B17" s="31"/>
      <c r="C17" s="31"/>
      <c r="D17" s="31"/>
      <c r="E17" s="31"/>
      <c r="F17" s="31"/>
      <c r="G17" s="31"/>
      <c r="H17" s="31"/>
    </row>
    <row r="18" spans="1:8">
      <c r="A18" s="31"/>
      <c r="B18" s="31"/>
      <c r="C18" s="31"/>
      <c r="D18" s="31"/>
      <c r="E18" s="31"/>
      <c r="F18" s="31"/>
      <c r="G18" s="31"/>
      <c r="H18" s="31"/>
    </row>
    <row r="19" spans="1:8" ht="15.75">
      <c r="A19" s="33" t="s">
        <v>373</v>
      </c>
      <c r="B19" s="31"/>
      <c r="C19" s="31"/>
      <c r="D19" s="31"/>
      <c r="E19" s="31"/>
      <c r="F19" s="31"/>
      <c r="G19" s="31"/>
      <c r="H19" s="31"/>
    </row>
    <row r="20" spans="1:8" ht="30">
      <c r="A20" s="31" t="s">
        <v>2308</v>
      </c>
      <c r="B20" s="31"/>
      <c r="C20" s="31"/>
      <c r="D20" s="31"/>
      <c r="E20" s="31"/>
      <c r="F20" s="31"/>
      <c r="G20" s="31"/>
      <c r="H20" s="31"/>
    </row>
    <row r="21" spans="1:8">
      <c r="A21" s="31"/>
      <c r="B21" s="31"/>
      <c r="C21" s="31"/>
      <c r="D21" s="31"/>
      <c r="E21" s="31"/>
      <c r="F21" s="31"/>
      <c r="G21" s="31"/>
      <c r="H21" s="31"/>
    </row>
    <row r="22" spans="1:8" ht="15.75">
      <c r="A22" s="33" t="s">
        <v>374</v>
      </c>
      <c r="B22" s="31"/>
      <c r="C22" s="31"/>
      <c r="D22" s="31"/>
      <c r="E22" s="31"/>
      <c r="F22" s="31"/>
      <c r="G22" s="31"/>
      <c r="H22" s="31"/>
    </row>
    <row r="23" spans="1:8" ht="30">
      <c r="A23" s="31" t="s">
        <v>2309</v>
      </c>
      <c r="B23" s="31"/>
      <c r="C23" s="31"/>
      <c r="D23" s="31"/>
      <c r="E23" s="31"/>
      <c r="F23" s="31"/>
      <c r="G23" s="31"/>
      <c r="H23" s="31"/>
    </row>
    <row r="24" spans="1:8">
      <c r="A24" s="31"/>
      <c r="B24" s="31"/>
      <c r="C24" s="31"/>
      <c r="D24" s="31"/>
      <c r="E24" s="31"/>
      <c r="F24" s="31"/>
      <c r="G24" s="31"/>
      <c r="H24" s="31"/>
    </row>
    <row r="25" spans="1:8" ht="15.75">
      <c r="A25" s="33" t="s">
        <v>375</v>
      </c>
      <c r="B25" s="31"/>
      <c r="C25" s="31"/>
      <c r="D25" s="31"/>
      <c r="E25" s="31"/>
      <c r="F25" s="31"/>
      <c r="G25" s="31"/>
      <c r="H25" s="31"/>
    </row>
    <row r="26" spans="1:8" ht="30">
      <c r="A26" s="31" t="s">
        <v>2372</v>
      </c>
      <c r="B26" s="31"/>
      <c r="C26" s="31"/>
      <c r="D26" s="31"/>
      <c r="E26" s="31"/>
      <c r="F26" s="31"/>
      <c r="G26" s="31"/>
      <c r="H26" s="31"/>
    </row>
    <row r="27" spans="1:8">
      <c r="A27" s="31"/>
      <c r="B27" s="31"/>
      <c r="C27" s="31"/>
      <c r="D27" s="31"/>
      <c r="E27" s="31"/>
      <c r="F27" s="31"/>
      <c r="G27" s="31"/>
      <c r="H27" s="31"/>
    </row>
    <row r="28" spans="1:8" ht="15.75">
      <c r="A28" s="33" t="s">
        <v>376</v>
      </c>
      <c r="B28" s="31"/>
      <c r="C28" s="31"/>
      <c r="D28" s="31"/>
      <c r="E28" s="31"/>
      <c r="F28" s="31"/>
      <c r="G28" s="31"/>
      <c r="H28" s="31"/>
    </row>
    <row r="29" spans="1:8" ht="30">
      <c r="A29" s="31" t="s">
        <v>377</v>
      </c>
      <c r="B29" s="31"/>
      <c r="C29" s="31"/>
      <c r="D29" s="31"/>
      <c r="E29" s="31"/>
      <c r="F29" s="31"/>
      <c r="G29" s="31"/>
      <c r="H29" s="31"/>
    </row>
    <row r="30" spans="1:8">
      <c r="A30" s="31"/>
      <c r="B30" s="31"/>
      <c r="C30" s="31"/>
      <c r="D30" s="31"/>
      <c r="E30" s="31"/>
      <c r="F30" s="31"/>
      <c r="G30" s="31"/>
      <c r="H30" s="31"/>
    </row>
    <row r="31" spans="1:8" ht="15.75">
      <c r="A31" s="10"/>
      <c r="B31" s="35"/>
      <c r="C31" s="36" t="s">
        <v>2334</v>
      </c>
      <c r="D31" s="37"/>
      <c r="E31" s="36" t="s">
        <v>2335</v>
      </c>
      <c r="F31" s="38"/>
      <c r="G31" s="35"/>
    </row>
    <row r="32" spans="1:8" ht="15.75">
      <c r="A32" s="39" t="s">
        <v>378</v>
      </c>
      <c r="B32" s="38"/>
      <c r="C32" s="39" t="s">
        <v>379</v>
      </c>
      <c r="D32" s="40"/>
      <c r="E32" s="39" t="s">
        <v>379</v>
      </c>
      <c r="F32" s="40"/>
    </row>
    <row r="33" spans="1:8" ht="18">
      <c r="A33" s="41" t="s">
        <v>380</v>
      </c>
      <c r="C33" t="s">
        <v>2310</v>
      </c>
      <c r="E33" t="s">
        <v>2311</v>
      </c>
    </row>
    <row r="34" spans="1:8" ht="18">
      <c r="A34" s="41" t="s">
        <v>381</v>
      </c>
      <c r="C34" t="s">
        <v>2312</v>
      </c>
      <c r="E34" t="s">
        <v>2313</v>
      </c>
    </row>
    <row r="35" spans="1:8" ht="18">
      <c r="A35" s="41" t="s">
        <v>382</v>
      </c>
      <c r="C35" t="s">
        <v>2314</v>
      </c>
      <c r="E35" t="s">
        <v>2315</v>
      </c>
    </row>
    <row r="36" spans="1:8" ht="18">
      <c r="A36" s="41" t="s">
        <v>383</v>
      </c>
      <c r="C36" t="s">
        <v>2316</v>
      </c>
      <c r="E36" t="s">
        <v>2317</v>
      </c>
    </row>
    <row r="37" spans="1:8" ht="18">
      <c r="A37" s="41" t="s">
        <v>384</v>
      </c>
      <c r="C37" t="s">
        <v>2318</v>
      </c>
      <c r="E37" t="s">
        <v>2319</v>
      </c>
    </row>
    <row r="38" spans="1:8" ht="18">
      <c r="A38" s="41" t="s">
        <v>385</v>
      </c>
      <c r="C38" t="s">
        <v>2320</v>
      </c>
      <c r="E38" t="s">
        <v>2321</v>
      </c>
    </row>
    <row r="39" spans="1:8" ht="18">
      <c r="A39" s="41" t="s">
        <v>386</v>
      </c>
      <c r="C39" t="s">
        <v>2322</v>
      </c>
      <c r="E39" t="s">
        <v>2323</v>
      </c>
    </row>
    <row r="40" spans="1:8" ht="18">
      <c r="A40" s="41" t="s">
        <v>387</v>
      </c>
      <c r="C40" t="s">
        <v>2324</v>
      </c>
      <c r="E40" t="s">
        <v>2325</v>
      </c>
    </row>
    <row r="41" spans="1:8" ht="18">
      <c r="A41" s="41" t="s">
        <v>388</v>
      </c>
      <c r="C41" t="s">
        <v>2326</v>
      </c>
      <c r="E41" t="s">
        <v>2327</v>
      </c>
    </row>
    <row r="42" spans="1:8" ht="18">
      <c r="A42" s="41" t="s">
        <v>389</v>
      </c>
      <c r="C42" t="s">
        <v>2328</v>
      </c>
      <c r="E42" t="s">
        <v>2329</v>
      </c>
    </row>
    <row r="43" spans="1:8" ht="18">
      <c r="A43" s="41" t="s">
        <v>390</v>
      </c>
      <c r="C43" t="s">
        <v>2330</v>
      </c>
      <c r="E43" t="s">
        <v>2331</v>
      </c>
    </row>
    <row r="44" spans="1:8" ht="18">
      <c r="A44" s="41" t="s">
        <v>391</v>
      </c>
      <c r="C44" t="s">
        <v>2332</v>
      </c>
      <c r="E44" t="s">
        <v>2333</v>
      </c>
    </row>
    <row r="45" spans="1:8">
      <c r="A45" s="31"/>
      <c r="B45" s="31"/>
      <c r="C45" s="31"/>
      <c r="D45" s="31"/>
      <c r="E45" s="31"/>
      <c r="F45" s="31"/>
      <c r="G45" s="31"/>
      <c r="H45" s="38"/>
    </row>
    <row r="46" spans="1:8">
      <c r="A46" s="31"/>
      <c r="B46" s="31"/>
      <c r="C46" s="31"/>
      <c r="D46" s="31"/>
      <c r="E46" s="31"/>
      <c r="F46" s="31"/>
      <c r="G46" s="31"/>
    </row>
    <row r="47" spans="1:8">
      <c r="A47" s="31"/>
      <c r="B47" s="31"/>
      <c r="C47" s="31"/>
      <c r="D47" s="31"/>
      <c r="E47" s="31"/>
      <c r="F47" s="31"/>
      <c r="G47" s="31"/>
    </row>
    <row r="48" spans="1:8">
      <c r="A48" s="31"/>
      <c r="B48" s="31"/>
      <c r="C48" s="31"/>
      <c r="D48" s="31"/>
      <c r="E48" s="31"/>
      <c r="F48" s="31"/>
      <c r="G48" s="31"/>
    </row>
    <row r="49" spans="1:8">
      <c r="A49" s="31"/>
      <c r="B49" s="31"/>
      <c r="C49" s="31"/>
      <c r="D49" s="31"/>
      <c r="E49" s="31"/>
      <c r="F49" s="31"/>
      <c r="G49" s="31"/>
    </row>
    <row r="50" spans="1:8">
      <c r="A50" s="31"/>
      <c r="B50" s="31"/>
      <c r="C50" s="31"/>
      <c r="D50" s="31"/>
      <c r="E50" s="31"/>
      <c r="F50" s="31"/>
      <c r="G50" s="31"/>
    </row>
    <row r="51" spans="1:8">
      <c r="A51" s="42"/>
      <c r="B51" s="10"/>
      <c r="C51" s="31"/>
      <c r="D51" s="31"/>
      <c r="E51" s="42"/>
      <c r="F51" s="31"/>
      <c r="G51" s="31"/>
    </row>
    <row r="52" spans="1:8">
      <c r="A52" s="42"/>
      <c r="B52" s="10"/>
      <c r="C52" s="31"/>
      <c r="D52" s="31"/>
      <c r="E52" s="10"/>
      <c r="F52" s="31"/>
      <c r="G52" s="31"/>
    </row>
    <row r="53" spans="1:8">
      <c r="A53" s="42"/>
      <c r="B53" s="10"/>
      <c r="C53" s="31"/>
      <c r="D53" s="31"/>
      <c r="E53" s="42"/>
      <c r="F53" s="31"/>
      <c r="G53" s="31"/>
    </row>
    <row r="54" spans="1:8">
      <c r="A54" s="42"/>
      <c r="B54" s="10"/>
      <c r="C54" s="31"/>
      <c r="D54" s="31"/>
      <c r="E54" s="42"/>
      <c r="F54" s="31"/>
      <c r="G54" s="31"/>
    </row>
    <row r="55" spans="1:8">
      <c r="A55" s="42"/>
      <c r="B55" s="10"/>
      <c r="C55" s="31"/>
      <c r="D55" s="31"/>
      <c r="E55" s="42"/>
      <c r="F55" s="31"/>
      <c r="G55" s="31"/>
    </row>
    <row r="56" spans="1:8">
      <c r="A56" s="42"/>
      <c r="B56" s="10"/>
      <c r="C56" s="31"/>
      <c r="D56" s="31"/>
      <c r="E56" s="42"/>
      <c r="F56" s="31"/>
      <c r="G56" s="31"/>
    </row>
    <row r="57" spans="1:8">
      <c r="A57" s="42"/>
      <c r="B57" s="10"/>
      <c r="C57" s="31"/>
      <c r="D57" s="31"/>
      <c r="E57" s="42"/>
      <c r="F57" s="31"/>
      <c r="G57" s="31"/>
    </row>
    <row r="58" spans="1:8">
      <c r="A58" s="42"/>
      <c r="B58" s="10"/>
      <c r="C58" s="31"/>
      <c r="D58" s="31"/>
      <c r="E58" s="42"/>
      <c r="F58" s="31"/>
      <c r="G58" s="31"/>
    </row>
    <row r="59" spans="1:8">
      <c r="A59" s="10"/>
      <c r="B59" s="10"/>
      <c r="C59" s="31"/>
      <c r="D59" s="31"/>
      <c r="E59" s="42"/>
      <c r="F59" s="31"/>
      <c r="G59" s="31"/>
    </row>
    <row r="60" spans="1:8">
      <c r="A60" s="10"/>
      <c r="B60" s="10"/>
      <c r="C60" s="31"/>
      <c r="D60" s="31"/>
      <c r="E60" s="10"/>
      <c r="F60" s="31"/>
      <c r="G60" s="31"/>
    </row>
    <row r="61" spans="1:8">
      <c r="A61" s="31"/>
      <c r="B61" s="31"/>
      <c r="C61" s="31"/>
      <c r="D61" s="31"/>
      <c r="E61" s="31"/>
      <c r="F61" s="31"/>
      <c r="G61" s="31"/>
    </row>
    <row r="62" spans="1:8">
      <c r="A62" s="10"/>
      <c r="B62" s="10"/>
      <c r="C62" s="10"/>
      <c r="D62" s="10"/>
      <c r="E62" s="10"/>
      <c r="F62" s="10"/>
      <c r="G62" s="10"/>
      <c r="H62" s="42"/>
    </row>
  </sheetData>
  <customSheetViews>
    <customSheetView guid="{4928BF23-7841-445B-B276-4DDA011E86BA}" scale="70" colorId="22" fitToPage="1" topLeftCell="A22">
      <selection activeCell="H33" sqref="H33"/>
      <pageMargins left="0.5" right="0.5" top="0.5" bottom="0.5" header="0.5" footer="0.5"/>
      <printOptions horizontalCentered="1" verticalCentered="1"/>
      <pageSetup scale="60" orientation="portrait" r:id="rId1"/>
      <headerFooter alignWithMargins="0"/>
    </customSheetView>
    <customSheetView guid="{10BEBEA5-666D-4E42-8C33-BE2CECB0CEEE}" scale="70" colorId="22" fitToPage="1">
      <pageMargins left="0.5" right="0.5" top="0.5" bottom="0.5" header="0.5" footer="0.5"/>
      <printOptions horizontalCentered="1" verticalCentered="1"/>
      <pageSetup scale="60" orientation="portrait" r:id="rId2"/>
      <headerFooter alignWithMargins="0"/>
    </customSheetView>
    <customSheetView guid="{7EABFE2B-86ED-418A-B3E7-C3498E6134E5}" scale="70" colorId="22" fitToPage="1">
      <pageMargins left="0.5" right="0.5" top="0.5" bottom="0.5" header="0.5" footer="0.5"/>
      <printOptions horizontalCentered="1" verticalCentered="1"/>
      <pageSetup scale="60" orientation="portrait" r:id="rId3"/>
      <headerFooter alignWithMargins="0"/>
    </customSheetView>
    <customSheetView guid="{8787D503-0E53-496F-A823-DBDA291CFB74}" scale="70" colorId="22" showPageBreaks="1" fitToPage="1">
      <pageMargins left="0.5" right="0.5" top="0.5" bottom="0.5" header="0.5" footer="0.5"/>
      <printOptions horizontalCentered="1" verticalCentered="1"/>
      <pageSetup scale="10" orientation="portrait" r:id="rId4"/>
      <headerFooter alignWithMargins="0"/>
    </customSheetView>
    <customSheetView guid="{22D28A66-17F3-4A9A-B88B-6F61E2AD90F2}" scale="70" colorId="22" fitToPage="1">
      <pageMargins left="0.5" right="0.5" top="0.5" bottom="0.5" header="0.5" footer="0.5"/>
      <printOptions horizontalCentered="1" verticalCentered="1"/>
      <pageSetup scale="76" orientation="portrait" r:id="rId5"/>
      <headerFooter alignWithMargins="0"/>
    </customSheetView>
    <customSheetView guid="{38FEF62C-E434-43FF-91B6-A4BAF1D28941}" scale="70" colorId="22" showPageBreaks="1" fitToPage="1" printArea="1">
      <pageMargins left="0.5" right="0.5" top="0.5" bottom="0.5" header="0.5" footer="0.5"/>
      <printOptions horizontalCentered="1" verticalCentered="1"/>
      <pageSetup scale="76" orientation="portrait" r:id="rId6"/>
      <headerFooter alignWithMargins="0"/>
    </customSheetView>
    <customSheetView guid="{3B00EE9E-100B-4E0B-97A5-9938B41F46C6}" scale="70" colorId="22" fitToPage="1">
      <pageMargins left="0.5" right="0.5" top="0.5" bottom="0.5" header="0.5" footer="0.5"/>
      <printOptions horizontalCentered="1" verticalCentered="1"/>
      <pageSetup scale="76" orientation="portrait" r:id="rId7"/>
      <headerFooter alignWithMargins="0"/>
    </customSheetView>
    <customSheetView guid="{70140D13-E05C-4A32-B097-7656031EFC54}" scale="70" colorId="22" showPageBreaks="1" fitToPage="1" printArea="1">
      <pageMargins left="0.5" right="0.5" top="0.5" bottom="0.5" header="0.5" footer="0.5"/>
      <printOptions horizontalCentered="1" verticalCentered="1"/>
      <pageSetup scale="10" orientation="portrait" r:id="rId8"/>
      <headerFooter alignWithMargins="0"/>
    </customSheetView>
    <customSheetView guid="{3A57D69F-D25D-44C3-9DE0-88B774091642}" scale="70" colorId="22" showPageBreaks="1" fitToPage="1" printArea="1">
      <pageMargins left="0.5" right="0.5" top="0.5" bottom="0.5" header="0.5" footer="0.5"/>
      <printOptions horizontalCentered="1" verticalCentered="1"/>
      <pageSetup scale="10" orientation="portrait" r:id="rId9"/>
      <headerFooter alignWithMargins="0"/>
    </customSheetView>
    <customSheetView guid="{CA9A34E5-DE78-429D-AEC4-74C7250B775C}" scale="70" colorId="22" showPageBreaks="1" fitToPage="1" printArea="1">
      <pageMargins left="0.5" right="0.5" top="0.5" bottom="0.5" header="0.5" footer="0.5"/>
      <printOptions horizontalCentered="1" verticalCentered="1"/>
      <pageSetup scale="76" orientation="portrait" r:id="rId10"/>
      <headerFooter alignWithMargins="0"/>
    </customSheetView>
    <customSheetView guid="{B4A791FD-BFAC-4ED1-AC79-FF865E98E4E3}" scale="70" colorId="22" fitToPage="1">
      <pageMargins left="0.5" right="0.5" top="0.5" bottom="0.5" header="0.5" footer="0.5"/>
      <printOptions horizontalCentered="1" verticalCentered="1"/>
      <pageSetup scale="60" orientation="portrait" r:id="rId11"/>
      <headerFooter alignWithMargins="0"/>
    </customSheetView>
    <customSheetView guid="{1DFCFAAB-BEA9-4033-B573-C1428C6D4616}" scale="70" colorId="22" fitToPage="1">
      <selection activeCell="H33" sqref="H33"/>
      <pageMargins left="0.5" right="0.5" top="0.5" bottom="0.5" header="0.5" footer="0.5"/>
      <printOptions horizontalCentered="1" verticalCentered="1"/>
      <pageSetup scale="76" orientation="portrait" r:id="rId12"/>
      <headerFooter alignWithMargins="0"/>
    </customSheetView>
    <customSheetView guid="{24B34512-AD5F-4011-887B-567D11190E35}" scale="70" colorId="22" showPageBreaks="1" fitToPage="1">
      <selection activeCell="H33" sqref="H33"/>
      <pageMargins left="0.5" right="0.5" top="0.5" bottom="0.5" header="0.5" footer="0.5"/>
      <printOptions horizontalCentered="1" verticalCentered="1"/>
      <pageSetup scale="10" orientation="portrait" r:id="rId13"/>
      <headerFooter alignWithMargins="0"/>
    </customSheetView>
  </customSheetViews>
  <printOptions horizontalCentered="1" verticalCentered="1"/>
  <pageMargins left="0.5" right="0.5" top="0.5" bottom="0.5" header="0.5" footer="0.5"/>
  <pageSetup scale="60" orientation="portrait" r:id="rId14"/>
  <headerFooter alignWithMargins="0"/>
</worksheet>
</file>

<file path=xl/worksheets/sheet20.xml><?xml version="1.0" encoding="utf-8"?>
<worksheet xmlns="http://schemas.openxmlformats.org/spreadsheetml/2006/main" xmlns:r="http://schemas.openxmlformats.org/officeDocument/2006/relationships">
  <sheetPr transitionEvaluation="1">
    <pageSetUpPr fitToPage="1"/>
  </sheetPr>
  <dimension ref="A1:H62"/>
  <sheetViews>
    <sheetView defaultGridColor="0" topLeftCell="A25" colorId="22" zoomScale="85" zoomScaleNormal="85" workbookViewId="0">
      <selection activeCell="D47" sqref="D47"/>
    </sheetView>
  </sheetViews>
  <sheetFormatPr defaultColWidth="9.6640625" defaultRowHeight="15"/>
  <cols>
    <col min="1" max="1" width="4.6640625" customWidth="1"/>
    <col min="2" max="2" width="40.6640625" customWidth="1"/>
    <col min="3" max="3" width="16.6640625" customWidth="1"/>
    <col min="4" max="4" width="10.5546875" bestFit="1" customWidth="1"/>
    <col min="5" max="5" width="15.6640625" customWidth="1"/>
    <col min="7" max="7" width="15.6640625" customWidth="1"/>
    <col min="8" max="8" width="16.6640625" customWidth="1"/>
  </cols>
  <sheetData>
    <row r="1" spans="1:8" ht="15.75" thickBot="1">
      <c r="A1" s="43" t="str">
        <f>'Data Sheet'!$A$49</f>
        <v>Annual Report of Central Hudson Gas &amp; Electric Corp.</v>
      </c>
      <c r="B1" s="85"/>
      <c r="C1" s="85"/>
      <c r="D1" s="85"/>
      <c r="E1" s="85"/>
      <c r="F1" s="85"/>
      <c r="G1" s="191" t="str">
        <f>'Data Sheet'!$A$45</f>
        <v>Year ended December 31, 2013</v>
      </c>
      <c r="H1" s="85"/>
    </row>
    <row r="2" spans="1:8">
      <c r="A2" s="86"/>
      <c r="B2" s="476"/>
      <c r="C2" s="476"/>
      <c r="D2" s="476"/>
      <c r="E2" s="476"/>
      <c r="F2" s="476"/>
      <c r="G2" s="476"/>
      <c r="H2" s="88"/>
    </row>
    <row r="3" spans="1:8" ht="15.75">
      <c r="A3" s="89" t="s">
        <v>1696</v>
      </c>
      <c r="B3" s="121"/>
      <c r="C3" s="121"/>
      <c r="D3" s="121"/>
      <c r="E3" s="121"/>
      <c r="F3" s="121"/>
      <c r="G3" s="121"/>
      <c r="H3" s="415"/>
    </row>
    <row r="4" spans="1:8">
      <c r="A4" s="416"/>
      <c r="B4" s="85"/>
      <c r="C4" s="85"/>
      <c r="D4" s="85"/>
      <c r="E4" s="85"/>
      <c r="F4" s="85"/>
      <c r="G4" s="85"/>
      <c r="H4" s="300"/>
    </row>
    <row r="5" spans="1:8">
      <c r="A5" s="92"/>
      <c r="B5" s="85" t="s">
        <v>1697</v>
      </c>
      <c r="C5" s="85"/>
      <c r="D5" s="85"/>
      <c r="E5" s="85"/>
      <c r="F5" s="85"/>
      <c r="G5" s="85"/>
      <c r="H5" s="300"/>
    </row>
    <row r="6" spans="1:8">
      <c r="A6" s="92"/>
      <c r="B6" s="85" t="s">
        <v>1698</v>
      </c>
      <c r="C6" s="85"/>
      <c r="D6" s="85"/>
      <c r="E6" s="85"/>
      <c r="F6" s="85"/>
      <c r="G6" s="85"/>
      <c r="H6" s="300"/>
    </row>
    <row r="7" spans="1:8">
      <c r="A7" s="92"/>
      <c r="B7" s="85" t="s">
        <v>2279</v>
      </c>
      <c r="C7" s="85"/>
      <c r="D7" s="85"/>
      <c r="E7" s="85"/>
      <c r="F7" s="85"/>
      <c r="G7" s="85"/>
      <c r="H7" s="300"/>
    </row>
    <row r="8" spans="1:8">
      <c r="A8" s="92"/>
      <c r="B8" s="85" t="s">
        <v>2280</v>
      </c>
      <c r="C8" s="85"/>
      <c r="D8" s="85"/>
      <c r="E8" s="85"/>
      <c r="F8" s="85"/>
      <c r="G8" s="85"/>
      <c r="H8" s="300"/>
    </row>
    <row r="9" spans="1:8">
      <c r="A9" s="92"/>
      <c r="B9" s="85" t="s">
        <v>2281</v>
      </c>
      <c r="C9" s="85"/>
      <c r="D9" s="85"/>
      <c r="E9" s="85"/>
      <c r="F9" s="85"/>
      <c r="G9" s="85"/>
      <c r="H9" s="300"/>
    </row>
    <row r="10" spans="1:8">
      <c r="A10" s="92"/>
      <c r="B10" s="85" t="s">
        <v>2282</v>
      </c>
      <c r="C10" s="85"/>
      <c r="D10" s="85"/>
      <c r="E10" s="85"/>
      <c r="F10" s="85"/>
      <c r="G10" s="85"/>
      <c r="H10" s="300"/>
    </row>
    <row r="11" spans="1:8">
      <c r="A11" s="92"/>
      <c r="B11" s="85" t="s">
        <v>2283</v>
      </c>
      <c r="C11" s="85"/>
      <c r="D11" s="85"/>
      <c r="E11" s="85"/>
      <c r="F11" s="85"/>
      <c r="G11" s="85"/>
      <c r="H11" s="300"/>
    </row>
    <row r="12" spans="1:8">
      <c r="A12" s="92"/>
      <c r="B12" s="101" t="s">
        <v>2284</v>
      </c>
      <c r="C12" s="101"/>
      <c r="D12" s="101"/>
      <c r="E12" s="101"/>
      <c r="F12" s="101"/>
      <c r="G12" s="101"/>
      <c r="H12" s="304"/>
    </row>
    <row r="13" spans="1:8">
      <c r="A13" s="511"/>
      <c r="B13" s="305"/>
      <c r="C13" s="512" t="s">
        <v>1682</v>
      </c>
      <c r="D13" s="340" t="s">
        <v>1689</v>
      </c>
      <c r="E13" s="513"/>
      <c r="F13" s="340" t="s">
        <v>1690</v>
      </c>
      <c r="G13" s="513"/>
      <c r="H13" s="300"/>
    </row>
    <row r="14" spans="1:8">
      <c r="A14" s="416"/>
      <c r="B14" s="305"/>
      <c r="C14" s="512" t="s">
        <v>1684</v>
      </c>
      <c r="D14" s="115" t="s">
        <v>2285</v>
      </c>
      <c r="E14" s="305"/>
      <c r="F14" s="115" t="s">
        <v>2285</v>
      </c>
      <c r="G14" s="305"/>
      <c r="H14" s="514" t="s">
        <v>1682</v>
      </c>
    </row>
    <row r="15" spans="1:8">
      <c r="A15" s="429" t="s">
        <v>1758</v>
      </c>
      <c r="B15" s="515" t="s">
        <v>2286</v>
      </c>
      <c r="C15" s="512" t="s">
        <v>1688</v>
      </c>
      <c r="D15" s="115" t="s">
        <v>2287</v>
      </c>
      <c r="E15" s="515" t="s">
        <v>282</v>
      </c>
      <c r="F15" s="115" t="s">
        <v>2287</v>
      </c>
      <c r="G15" s="515" t="s">
        <v>282</v>
      </c>
      <c r="H15" s="514" t="s">
        <v>2288</v>
      </c>
    </row>
    <row r="16" spans="1:8">
      <c r="A16" s="429" t="s">
        <v>1761</v>
      </c>
      <c r="B16" s="516" t="s">
        <v>2512</v>
      </c>
      <c r="C16" s="517" t="s">
        <v>2513</v>
      </c>
      <c r="D16" s="518" t="s">
        <v>644</v>
      </c>
      <c r="E16" s="516" t="s">
        <v>693</v>
      </c>
      <c r="F16" s="518" t="s">
        <v>1725</v>
      </c>
      <c r="G16" s="516" t="s">
        <v>1726</v>
      </c>
      <c r="H16" s="514" t="s">
        <v>1727</v>
      </c>
    </row>
    <row r="17" spans="1:8">
      <c r="A17" s="519">
        <v>1</v>
      </c>
      <c r="B17" s="305"/>
      <c r="C17" s="522"/>
      <c r="D17" s="521"/>
      <c r="E17" s="366"/>
      <c r="F17" s="366"/>
      <c r="G17" s="366"/>
      <c r="H17" s="426">
        <f t="shared" ref="H17:H18" si="0">C17-E17+G17</f>
        <v>0</v>
      </c>
    </row>
    <row r="18" spans="1:8">
      <c r="A18" s="429">
        <v>2</v>
      </c>
      <c r="B18" s="305"/>
      <c r="C18" s="522"/>
      <c r="D18" s="521"/>
      <c r="E18" s="366"/>
      <c r="F18" s="366"/>
      <c r="G18" s="366"/>
      <c r="H18" s="426">
        <f t="shared" si="0"/>
        <v>0</v>
      </c>
    </row>
    <row r="19" spans="1:8">
      <c r="A19" s="429">
        <v>3</v>
      </c>
      <c r="B19" s="523" t="s">
        <v>3651</v>
      </c>
      <c r="C19" s="524">
        <f>SUM(C17:C18)</f>
        <v>0</v>
      </c>
      <c r="D19" s="525"/>
      <c r="E19" s="526">
        <f>SUM(E17:E18)</f>
        <v>0</v>
      </c>
      <c r="F19" s="526"/>
      <c r="G19" s="526">
        <f>SUM(G17:G18)</f>
        <v>0</v>
      </c>
      <c r="H19" s="481">
        <f>SUM(H17:H18)</f>
        <v>0</v>
      </c>
    </row>
    <row r="20" spans="1:8">
      <c r="A20" s="429">
        <v>4</v>
      </c>
      <c r="B20" s="305" t="s">
        <v>3388</v>
      </c>
      <c r="C20" s="522">
        <v>1060000</v>
      </c>
      <c r="D20" s="521"/>
      <c r="E20" s="366">
        <v>393517</v>
      </c>
      <c r="F20" s="366"/>
      <c r="G20" s="366">
        <v>603517</v>
      </c>
      <c r="H20" s="527">
        <f>C20-E20+G20</f>
        <v>1270000</v>
      </c>
    </row>
    <row r="21" spans="1:8">
      <c r="A21" s="429">
        <v>5</v>
      </c>
      <c r="B21" s="305"/>
      <c r="C21" s="522"/>
      <c r="D21" s="521"/>
      <c r="E21" s="366"/>
      <c r="F21" s="366"/>
      <c r="G21" s="366"/>
      <c r="H21" s="426">
        <f>C21-E21+G21</f>
        <v>0</v>
      </c>
    </row>
    <row r="22" spans="1:8">
      <c r="A22" s="429">
        <v>6</v>
      </c>
      <c r="B22" s="305" t="s">
        <v>3389</v>
      </c>
      <c r="C22" s="522">
        <v>1636076</v>
      </c>
      <c r="D22" s="528"/>
      <c r="E22" s="366">
        <v>923507</v>
      </c>
      <c r="F22" s="529"/>
      <c r="G22" s="366">
        <v>443517</v>
      </c>
      <c r="H22" s="426">
        <f>C22-E22+G22</f>
        <v>1156086</v>
      </c>
    </row>
    <row r="23" spans="1:8">
      <c r="A23" s="429">
        <v>7</v>
      </c>
      <c r="B23" s="523" t="s">
        <v>2289</v>
      </c>
      <c r="C23" s="524">
        <f>SUM(C20:C22)</f>
        <v>2696076</v>
      </c>
      <c r="D23" s="525"/>
      <c r="E23" s="526">
        <f>SUM(E20:E22)</f>
        <v>1317024</v>
      </c>
      <c r="F23" s="526"/>
      <c r="G23" s="526">
        <f>SUM(G20:G22)</f>
        <v>1047034</v>
      </c>
      <c r="H23" s="481">
        <f>SUM(H20:H22)</f>
        <v>2426086</v>
      </c>
    </row>
    <row r="24" spans="1:8">
      <c r="A24" s="429">
        <v>8</v>
      </c>
      <c r="B24" s="305" t="s">
        <v>3390</v>
      </c>
      <c r="C24" s="522"/>
      <c r="D24" s="521"/>
      <c r="E24" s="366"/>
      <c r="F24" s="366"/>
      <c r="G24" s="366"/>
      <c r="H24" s="426">
        <f>C24-E24+G24</f>
        <v>0</v>
      </c>
    </row>
    <row r="25" spans="1:8">
      <c r="A25" s="429">
        <v>9</v>
      </c>
      <c r="B25" s="305"/>
      <c r="C25" s="522"/>
      <c r="D25" s="521"/>
      <c r="E25" s="366"/>
      <c r="F25" s="366"/>
      <c r="G25" s="366"/>
      <c r="H25" s="426">
        <f t="shared" ref="H25:H41" si="1">C25-E25+G25</f>
        <v>0</v>
      </c>
    </row>
    <row r="26" spans="1:8">
      <c r="A26" s="429">
        <v>10</v>
      </c>
      <c r="B26" s="305" t="s">
        <v>3391</v>
      </c>
      <c r="C26" s="522">
        <v>0</v>
      </c>
      <c r="D26" s="521"/>
      <c r="E26" s="366">
        <v>1068144</v>
      </c>
      <c r="F26" s="366"/>
      <c r="G26" s="366">
        <v>1068144</v>
      </c>
      <c r="H26" s="426">
        <f t="shared" si="1"/>
        <v>0</v>
      </c>
    </row>
    <row r="27" spans="1:8">
      <c r="A27" s="429">
        <v>11</v>
      </c>
      <c r="B27" s="305"/>
      <c r="C27" s="522"/>
      <c r="D27" s="521"/>
      <c r="E27" s="366"/>
      <c r="F27" s="366"/>
      <c r="G27" s="366"/>
      <c r="H27" s="426">
        <f t="shared" si="1"/>
        <v>0</v>
      </c>
    </row>
    <row r="28" spans="1:8">
      <c r="A28" s="429">
        <v>12</v>
      </c>
      <c r="B28" s="305" t="s">
        <v>3392</v>
      </c>
      <c r="C28" s="522">
        <v>50255070</v>
      </c>
      <c r="D28" s="521"/>
      <c r="E28" s="366">
        <v>4203377</v>
      </c>
      <c r="F28" s="366"/>
      <c r="G28" s="366">
        <v>8305375</v>
      </c>
      <c r="H28" s="426">
        <f t="shared" si="1"/>
        <v>54357068</v>
      </c>
    </row>
    <row r="29" spans="1:8">
      <c r="A29" s="429">
        <v>13</v>
      </c>
      <c r="B29" s="305"/>
      <c r="C29" s="522"/>
      <c r="D29" s="521"/>
      <c r="E29" s="366"/>
      <c r="F29" s="366"/>
      <c r="G29" s="366"/>
      <c r="H29" s="426">
        <f t="shared" si="1"/>
        <v>0</v>
      </c>
    </row>
    <row r="30" spans="1:8">
      <c r="A30" s="429">
        <v>14</v>
      </c>
      <c r="B30" s="305" t="s">
        <v>3393</v>
      </c>
      <c r="C30" s="522">
        <v>13395809</v>
      </c>
      <c r="D30" s="521"/>
      <c r="E30" s="366">
        <v>1064160</v>
      </c>
      <c r="F30" s="366"/>
      <c r="G30" s="366">
        <v>2603435</v>
      </c>
      <c r="H30" s="426">
        <f t="shared" si="1"/>
        <v>14935084</v>
      </c>
    </row>
    <row r="31" spans="1:8">
      <c r="A31" s="429">
        <v>15</v>
      </c>
      <c r="B31" s="305"/>
      <c r="C31" s="522"/>
      <c r="D31" s="521"/>
      <c r="E31" s="366"/>
      <c r="F31" s="366"/>
      <c r="G31" s="366"/>
      <c r="H31" s="426">
        <f t="shared" si="1"/>
        <v>0</v>
      </c>
    </row>
    <row r="32" spans="1:8">
      <c r="A32" s="429">
        <v>16</v>
      </c>
      <c r="B32" s="305" t="s">
        <v>3394</v>
      </c>
      <c r="C32" s="522">
        <v>-63650879</v>
      </c>
      <c r="D32" s="521"/>
      <c r="E32" s="366">
        <v>5641273</v>
      </c>
      <c r="F32" s="366"/>
      <c r="G32" s="366">
        <v>0</v>
      </c>
      <c r="H32" s="426">
        <f t="shared" si="1"/>
        <v>-69292152</v>
      </c>
    </row>
    <row r="33" spans="1:8">
      <c r="A33" s="429">
        <v>17</v>
      </c>
      <c r="B33" s="305"/>
      <c r="C33" s="522"/>
      <c r="D33" s="521"/>
      <c r="E33" s="366"/>
      <c r="F33" s="366"/>
      <c r="G33" s="366"/>
      <c r="H33" s="426">
        <f>C33-E33+G33</f>
        <v>0</v>
      </c>
    </row>
    <row r="34" spans="1:8">
      <c r="A34" s="429">
        <v>18</v>
      </c>
      <c r="B34" s="305" t="s">
        <v>3395</v>
      </c>
      <c r="C34" s="522">
        <v>-35619103</v>
      </c>
      <c r="D34" s="521"/>
      <c r="E34" s="366">
        <v>-21913087</v>
      </c>
      <c r="F34" s="366"/>
      <c r="G34" s="366">
        <v>-21879584</v>
      </c>
      <c r="H34" s="426">
        <f t="shared" si="1"/>
        <v>-35585600</v>
      </c>
    </row>
    <row r="35" spans="1:8">
      <c r="A35" s="429">
        <v>19</v>
      </c>
      <c r="B35" s="305"/>
      <c r="C35" s="522"/>
      <c r="D35" s="521"/>
      <c r="E35" s="366"/>
      <c r="F35" s="366"/>
      <c r="G35" s="366"/>
      <c r="H35" s="426">
        <f t="shared" si="1"/>
        <v>0</v>
      </c>
    </row>
    <row r="36" spans="1:8">
      <c r="A36" s="429">
        <v>20</v>
      </c>
      <c r="B36" s="305" t="s">
        <v>3696</v>
      </c>
      <c r="C36" s="522">
        <v>-4577559</v>
      </c>
      <c r="D36" s="521"/>
      <c r="E36" s="366">
        <v>-8293408</v>
      </c>
      <c r="F36" s="366"/>
      <c r="G36" s="366">
        <v>-4778748</v>
      </c>
      <c r="H36" s="426">
        <f t="shared" si="1"/>
        <v>-1062899</v>
      </c>
    </row>
    <row r="37" spans="1:8">
      <c r="A37" s="429">
        <v>21</v>
      </c>
      <c r="B37" s="305"/>
      <c r="C37" s="522"/>
      <c r="D37" s="521"/>
      <c r="E37" s="366"/>
      <c r="F37" s="366"/>
      <c r="G37" s="366"/>
      <c r="H37" s="426">
        <f t="shared" si="1"/>
        <v>0</v>
      </c>
    </row>
    <row r="38" spans="1:8">
      <c r="A38" s="429">
        <v>22</v>
      </c>
      <c r="B38" s="305" t="s">
        <v>3396</v>
      </c>
      <c r="C38" s="522">
        <v>40196662</v>
      </c>
      <c r="D38" s="521"/>
      <c r="E38" s="366">
        <v>0</v>
      </c>
      <c r="F38" s="366"/>
      <c r="G38" s="366">
        <v>-3548163</v>
      </c>
      <c r="H38" s="426">
        <f t="shared" si="1"/>
        <v>36648499</v>
      </c>
    </row>
    <row r="39" spans="1:8">
      <c r="A39" s="429">
        <v>23</v>
      </c>
      <c r="B39" s="305"/>
      <c r="C39" s="522"/>
      <c r="D39" s="521"/>
      <c r="E39" s="366"/>
      <c r="F39" s="366"/>
      <c r="G39" s="366"/>
      <c r="H39" s="426">
        <f t="shared" si="1"/>
        <v>0</v>
      </c>
    </row>
    <row r="40" spans="1:8">
      <c r="A40" s="429">
        <v>24</v>
      </c>
      <c r="B40" s="305" t="s">
        <v>3397</v>
      </c>
      <c r="C40" s="522"/>
      <c r="D40" s="521"/>
      <c r="E40" s="366"/>
      <c r="F40" s="366"/>
      <c r="G40" s="366"/>
      <c r="H40" s="426">
        <f t="shared" si="1"/>
        <v>0</v>
      </c>
    </row>
    <row r="41" spans="1:8">
      <c r="A41" s="429">
        <v>25</v>
      </c>
      <c r="B41" s="305" t="s">
        <v>3398</v>
      </c>
      <c r="C41" s="522"/>
      <c r="D41" s="521"/>
      <c r="E41" s="366"/>
      <c r="F41" s="366"/>
      <c r="G41" s="366"/>
      <c r="H41" s="426">
        <f t="shared" si="1"/>
        <v>0</v>
      </c>
    </row>
    <row r="42" spans="1:8">
      <c r="A42" s="429">
        <v>26</v>
      </c>
      <c r="B42" s="305"/>
      <c r="C42" s="522"/>
      <c r="D42" s="521"/>
      <c r="E42" s="366"/>
      <c r="F42" s="366"/>
      <c r="G42" s="366"/>
      <c r="H42" s="426">
        <f>C42-E42+G42</f>
        <v>0</v>
      </c>
    </row>
    <row r="43" spans="1:8">
      <c r="A43" s="429">
        <v>27</v>
      </c>
      <c r="B43" s="523" t="s">
        <v>2290</v>
      </c>
      <c r="C43" s="524">
        <f>SUM(C24:C42)</f>
        <v>0</v>
      </c>
      <c r="D43" s="525"/>
      <c r="E43" s="526">
        <f>SUM(E24:E42)</f>
        <v>-18229541</v>
      </c>
      <c r="F43" s="526"/>
      <c r="G43" s="526">
        <f>SUM(G24:G42)</f>
        <v>-18229541</v>
      </c>
      <c r="H43" s="481">
        <f>SUM(H24:H42)</f>
        <v>0</v>
      </c>
    </row>
    <row r="44" spans="1:8">
      <c r="A44" s="429">
        <v>28</v>
      </c>
      <c r="B44" s="1654"/>
      <c r="C44" s="522"/>
      <c r="D44" s="521"/>
      <c r="E44" s="366"/>
      <c r="F44" s="366"/>
      <c r="G44" s="366"/>
      <c r="H44" s="527">
        <f t="shared" ref="H44" si="2">C44-E44+G44</f>
        <v>0</v>
      </c>
    </row>
    <row r="45" spans="1:8" ht="15.75" thickBot="1">
      <c r="A45" s="369">
        <v>29</v>
      </c>
      <c r="B45" s="530" t="s">
        <v>2291</v>
      </c>
      <c r="C45" s="531">
        <f>SUM(C44:C44)</f>
        <v>0</v>
      </c>
      <c r="D45" s="532"/>
      <c r="E45" s="533">
        <f>SUM(E44:E44)</f>
        <v>0</v>
      </c>
      <c r="F45" s="534"/>
      <c r="G45" s="533">
        <f>SUM(G44:G44)</f>
        <v>0</v>
      </c>
      <c r="H45" s="535">
        <f>SUM(H44:H44)</f>
        <v>0</v>
      </c>
    </row>
    <row r="46" spans="1:8">
      <c r="A46" s="476" t="s">
        <v>1201</v>
      </c>
      <c r="B46" s="476"/>
      <c r="C46" s="476"/>
      <c r="D46" s="476"/>
      <c r="E46" s="476"/>
      <c r="F46" s="476"/>
      <c r="G46" s="476"/>
      <c r="H46" s="476"/>
    </row>
    <row r="47" spans="1:8">
      <c r="A47" s="121" t="s">
        <v>2292</v>
      </c>
      <c r="B47" s="121"/>
      <c r="C47" s="121"/>
      <c r="D47" s="121"/>
      <c r="E47" s="121"/>
      <c r="F47" s="121"/>
      <c r="G47" s="121"/>
      <c r="H47" s="121"/>
    </row>
    <row r="48" spans="1:8">
      <c r="A48" s="85"/>
      <c r="B48" s="85"/>
      <c r="C48" s="85"/>
      <c r="D48" s="85"/>
      <c r="E48" s="85"/>
      <c r="F48" s="85"/>
      <c r="G48" s="85"/>
      <c r="H48" s="85"/>
    </row>
    <row r="49" spans="1:8">
      <c r="A49" s="85"/>
      <c r="B49" s="85"/>
      <c r="C49" s="85"/>
      <c r="D49" s="85"/>
      <c r="E49" s="85"/>
      <c r="F49" s="85"/>
      <c r="G49" s="85"/>
      <c r="H49" s="85"/>
    </row>
    <row r="50" spans="1:8">
      <c r="A50" s="85"/>
      <c r="B50" s="85"/>
      <c r="C50" s="85"/>
      <c r="D50" s="85"/>
      <c r="E50" s="85"/>
      <c r="F50" s="85"/>
      <c r="G50" s="85"/>
      <c r="H50" s="85"/>
    </row>
    <row r="51" spans="1:8">
      <c r="A51" s="85"/>
      <c r="B51" s="85"/>
      <c r="C51" s="85"/>
      <c r="D51" s="85"/>
      <c r="E51" s="85"/>
      <c r="F51" s="85"/>
      <c r="G51" s="85"/>
      <c r="H51" s="85"/>
    </row>
    <row r="52" spans="1:8">
      <c r="A52" s="85"/>
      <c r="B52" s="85"/>
      <c r="C52" s="85"/>
      <c r="D52" s="85"/>
      <c r="E52" s="85"/>
      <c r="F52" s="85"/>
      <c r="G52" s="85"/>
      <c r="H52" s="85"/>
    </row>
    <row r="53" spans="1:8" ht="18">
      <c r="A53" s="85"/>
      <c r="B53" s="303"/>
      <c r="C53" s="85"/>
      <c r="D53" s="85"/>
      <c r="E53" s="85"/>
      <c r="F53" s="85"/>
      <c r="G53" s="85"/>
      <c r="H53" s="85"/>
    </row>
    <row r="54" spans="1:8">
      <c r="A54" s="85"/>
      <c r="B54" s="70"/>
      <c r="C54" s="85"/>
      <c r="D54" s="85"/>
      <c r="E54" s="85"/>
      <c r="F54" s="85"/>
      <c r="G54" s="85"/>
      <c r="H54" s="85"/>
    </row>
    <row r="55" spans="1:8">
      <c r="A55" s="85"/>
      <c r="B55" s="85"/>
      <c r="C55" s="85"/>
      <c r="D55" s="85"/>
      <c r="E55" s="85"/>
      <c r="F55" s="85"/>
      <c r="G55" s="85"/>
      <c r="H55" s="85"/>
    </row>
    <row r="56" spans="1:8" ht="18">
      <c r="A56" s="85"/>
      <c r="B56" s="303"/>
      <c r="C56" s="85"/>
      <c r="D56" s="85"/>
      <c r="E56" s="85"/>
      <c r="F56" s="85"/>
      <c r="G56" s="85"/>
      <c r="H56" s="85"/>
    </row>
    <row r="57" spans="1:8">
      <c r="A57" s="85"/>
      <c r="B57" s="70"/>
      <c r="C57" s="85"/>
      <c r="D57" s="85"/>
      <c r="E57" s="85"/>
      <c r="F57" s="85"/>
      <c r="G57" s="85"/>
      <c r="H57" s="85"/>
    </row>
    <row r="58" spans="1:8">
      <c r="A58" s="85"/>
      <c r="B58" s="70"/>
      <c r="C58" s="85"/>
      <c r="D58" s="85"/>
      <c r="E58" s="85"/>
      <c r="F58" s="85"/>
      <c r="G58" s="85"/>
      <c r="H58" s="85"/>
    </row>
    <row r="59" spans="1:8">
      <c r="A59" s="85"/>
      <c r="B59" s="70"/>
      <c r="C59" s="85"/>
      <c r="D59" s="85"/>
      <c r="E59" s="85"/>
      <c r="F59" s="85"/>
      <c r="G59" s="85"/>
      <c r="H59" s="85"/>
    </row>
    <row r="60" spans="1:8">
      <c r="A60" s="85"/>
      <c r="B60" s="70"/>
      <c r="C60" s="85"/>
      <c r="D60" s="85"/>
      <c r="E60" s="85"/>
      <c r="F60" s="85"/>
      <c r="G60" s="85"/>
      <c r="H60" s="85"/>
    </row>
    <row r="61" spans="1:8">
      <c r="A61" s="85"/>
      <c r="B61" s="70"/>
      <c r="C61" s="85"/>
      <c r="D61" s="85"/>
      <c r="E61" s="85"/>
      <c r="F61" s="85"/>
      <c r="G61" s="85"/>
      <c r="H61" s="85"/>
    </row>
    <row r="62" spans="1:8">
      <c r="A62" s="85"/>
      <c r="B62" s="70"/>
      <c r="C62" s="85"/>
      <c r="D62" s="85"/>
      <c r="E62" s="85"/>
      <c r="F62" s="85"/>
      <c r="G62" s="85"/>
      <c r="H62" s="85"/>
    </row>
  </sheetData>
  <customSheetViews>
    <customSheetView guid="{4928BF23-7841-445B-B276-4DDA011E86BA}" scale="85" colorId="22" fitToPage="1" topLeftCell="A13">
      <selection activeCell="B44" sqref="B44"/>
      <pageMargins left="0.5" right="0.5" top="0.5" bottom="0.5" header="0.5" footer="0.5"/>
      <printOptions horizontalCentered="1" verticalCentered="1"/>
      <pageSetup scale="76" orientation="landscape" r:id="rId1"/>
      <headerFooter alignWithMargins="0"/>
    </customSheetView>
    <customSheetView guid="{10BEBEA5-666D-4E42-8C33-BE2CECB0CEEE}" scale="85" colorId="22" fitToPage="1" topLeftCell="A4">
      <selection activeCell="B44" sqref="B44"/>
      <pageMargins left="0.5" right="0.5" top="0.5" bottom="0.5" header="0.5" footer="0.5"/>
      <printOptions horizontalCentered="1" verticalCentered="1"/>
      <pageSetup scale="77" orientation="landscape" r:id="rId2"/>
      <headerFooter alignWithMargins="0"/>
    </customSheetView>
    <customSheetView guid="{7EABFE2B-86ED-418A-B3E7-C3498E6134E5}" scale="85" colorId="22" fitToPage="1">
      <pageMargins left="0.5" right="0.5" top="0.5" bottom="0.5" header="0.5" footer="0.5"/>
      <printOptions horizontalCentered="1" verticalCentered="1"/>
      <pageSetup scale="75" orientation="landscape" r:id="rId3"/>
      <headerFooter alignWithMargins="0"/>
    </customSheetView>
    <customSheetView guid="{8787D503-0E53-496F-A823-DBDA291CFB74}" scale="85" colorId="22" fitToPage="1">
      <pageMargins left="0.5" right="0.5" top="0.5" bottom="0.5" header="0.5" footer="0.5"/>
      <printOptions horizontalCentered="1" verticalCentered="1"/>
      <pageSetup scale="75" orientation="landscape" r:id="rId4"/>
      <headerFooter alignWithMargins="0"/>
    </customSheetView>
    <customSheetView guid="{56FC0D8B-DE78-4144-BF1E-B4BF4CC15D6C}" scale="85" colorId="22" fitToPage="1">
      <pageMargins left="0.5" right="0.5" top="0.5" bottom="0.5" header="0.5" footer="0.5"/>
      <printOptions horizontalCentered="1" verticalCentered="1"/>
      <pageSetup scale="75" orientation="landscape" r:id="rId5"/>
      <headerFooter alignWithMargins="0"/>
    </customSheetView>
    <customSheetView guid="{22D28A66-17F3-4A9A-B88B-6F61E2AD90F2}" scale="85" colorId="22" fitToPage="1">
      <pageMargins left="0.5" right="0.5" top="0.5" bottom="0.5" header="0.5" footer="0.5"/>
      <printOptions horizontalCentered="1" verticalCentered="1"/>
      <pageSetup scale="75" orientation="landscape" r:id="rId6"/>
      <headerFooter alignWithMargins="0"/>
    </customSheetView>
    <customSheetView guid="{38FEF62C-E434-43FF-91B6-A4BAF1D28941}" scale="85" colorId="22" fitToPage="1">
      <pageMargins left="0.5" right="0.5" top="0.5" bottom="0.5" header="0.5" footer="0.5"/>
      <printOptions horizontalCentered="1" verticalCentered="1"/>
      <pageSetup scale="75" orientation="landscape" r:id="rId7"/>
      <headerFooter alignWithMargins="0"/>
    </customSheetView>
    <customSheetView guid="{3B00EE9E-100B-4E0B-97A5-9938B41F46C6}" scale="85" colorId="22" fitToPage="1">
      <pageMargins left="0.5" right="0.5" top="0.5" bottom="0.5" header="0.5" footer="0.5"/>
      <printOptions horizontalCentered="1" verticalCentered="1"/>
      <pageSetup scale="75" orientation="landscape" r:id="rId8"/>
      <headerFooter alignWithMargins="0"/>
    </customSheetView>
    <customSheetView guid="{70140D13-E05C-4A32-B097-7656031EFC54}" scale="85" colorId="22" fitToPage="1">
      <pageMargins left="0.5" right="0.5" top="0.5" bottom="0.5" header="0.5" footer="0.5"/>
      <printOptions horizontalCentered="1" verticalCentered="1"/>
      <pageSetup scale="75" orientation="landscape" r:id="rId9"/>
      <headerFooter alignWithMargins="0"/>
    </customSheetView>
    <customSheetView guid="{3A57D69F-D25D-44C3-9DE0-88B774091642}" scale="85" colorId="22" fitToPage="1">
      <pageMargins left="0.5" right="0.5" top="0.5" bottom="0.5" header="0.5" footer="0.5"/>
      <printOptions horizontalCentered="1" verticalCentered="1"/>
      <pageSetup scale="75" orientation="landscape" r:id="rId10"/>
      <headerFooter alignWithMargins="0"/>
    </customSheetView>
    <customSheetView guid="{CA9A34E5-DE78-429D-AEC4-74C7250B775C}" scale="85" colorId="22" fitToPage="1">
      <pageMargins left="0.5" right="0.5" top="0.5" bottom="0.5" header="0.5" footer="0.5"/>
      <printOptions horizontalCentered="1" verticalCentered="1"/>
      <pageSetup scale="75" orientation="landscape" r:id="rId11"/>
      <headerFooter alignWithMargins="0"/>
    </customSheetView>
    <customSheetView guid="{B4A791FD-BFAC-4ED1-AC79-FF865E98E4E3}" scale="85" colorId="22" fitToPage="1">
      <selection activeCell="B44" sqref="B44"/>
      <pageMargins left="0.5" right="0.5" top="0.5" bottom="0.5" header="0.5" footer="0.5"/>
      <printOptions horizontalCentered="1" verticalCentered="1"/>
      <pageSetup scale="75" orientation="landscape" r:id="rId12"/>
      <headerFooter alignWithMargins="0"/>
    </customSheetView>
    <customSheetView guid="{1DFCFAAB-BEA9-4033-B573-C1428C6D4616}" scale="85" colorId="22" fitToPage="1">
      <selection activeCell="B44" sqref="B44"/>
      <pageMargins left="0.5" right="0.5" top="0.5" bottom="0.5" header="0.5" footer="0.5"/>
      <printOptions horizontalCentered="1" verticalCentered="1"/>
      <pageSetup scale="75" orientation="landscape" r:id="rId13"/>
      <headerFooter alignWithMargins="0"/>
    </customSheetView>
    <customSheetView guid="{24B34512-AD5F-4011-887B-567D11190E35}" scale="85" colorId="22" fitToPage="1">
      <selection activeCell="B44" sqref="B44"/>
      <pageMargins left="0.5" right="0.5" top="0.5" bottom="0.5" header="0.5" footer="0.5"/>
      <printOptions horizontalCentered="1" verticalCentered="1"/>
      <pageSetup scale="75" orientation="landscape" r:id="rId14"/>
      <headerFooter alignWithMargins="0"/>
    </customSheetView>
  </customSheetViews>
  <printOptions horizontalCentered="1" verticalCentered="1"/>
  <pageMargins left="0.5" right="0.5" top="0.5" bottom="0.5" header="0.5" footer="0.5"/>
  <pageSetup scale="76" orientation="landscape" r:id="rId15"/>
  <headerFooter alignWithMargins="0"/>
</worksheet>
</file>

<file path=xl/worksheets/sheet21.xml><?xml version="1.0" encoding="utf-8"?>
<worksheet xmlns="http://schemas.openxmlformats.org/spreadsheetml/2006/main" xmlns:r="http://schemas.openxmlformats.org/officeDocument/2006/relationships">
  <sheetPr transitionEvaluation="1">
    <pageSetUpPr fitToPage="1"/>
  </sheetPr>
  <dimension ref="A1:D88"/>
  <sheetViews>
    <sheetView defaultGridColor="0" topLeftCell="A40" colorId="22" zoomScale="70" zoomScaleNormal="70" workbookViewId="0">
      <selection activeCell="B35" sqref="B35"/>
    </sheetView>
  </sheetViews>
  <sheetFormatPr defaultColWidth="9.6640625" defaultRowHeight="15"/>
  <cols>
    <col min="1" max="1" width="4.6640625" customWidth="1"/>
    <col min="2" max="2" width="82.77734375" customWidth="1"/>
    <col min="3" max="3" width="26.21875" customWidth="1"/>
  </cols>
  <sheetData>
    <row r="1" spans="1:4" ht="18.75" thickBot="1">
      <c r="A1" s="43" t="str">
        <f>'Data Sheet'!$A$51</f>
        <v>Annual Report of Central Hudson Gas &amp; Electric Corp.                                                                                                    Year ended December 31, 2013</v>
      </c>
      <c r="B1" s="85"/>
      <c r="C1" s="85"/>
      <c r="D1" s="536"/>
    </row>
    <row r="2" spans="1:4" ht="18">
      <c r="A2" s="537"/>
      <c r="B2" s="538"/>
      <c r="C2" s="539"/>
      <c r="D2" s="536"/>
    </row>
    <row r="3" spans="1:4" ht="18">
      <c r="A3" s="540" t="s">
        <v>2293</v>
      </c>
      <c r="B3" s="541"/>
      <c r="C3" s="542"/>
      <c r="D3" s="536"/>
    </row>
    <row r="4" spans="1:4" ht="18">
      <c r="A4" s="543"/>
      <c r="B4" s="536"/>
      <c r="C4" s="279"/>
      <c r="D4" s="536"/>
    </row>
    <row r="5" spans="1:4" ht="18">
      <c r="A5" s="543"/>
      <c r="B5" s="544" t="s">
        <v>2294</v>
      </c>
      <c r="C5" s="545"/>
      <c r="D5" s="536"/>
    </row>
    <row r="6" spans="1:4" ht="18">
      <c r="A6" s="543"/>
      <c r="B6" s="544" t="s">
        <v>2295</v>
      </c>
      <c r="C6" s="545"/>
      <c r="D6" s="536"/>
    </row>
    <row r="7" spans="1:4" ht="18">
      <c r="A7" s="543"/>
      <c r="B7" s="544" t="s">
        <v>2296</v>
      </c>
      <c r="C7" s="545"/>
      <c r="D7" s="536"/>
    </row>
    <row r="8" spans="1:4" ht="18">
      <c r="A8" s="543"/>
      <c r="B8" s="544" t="s">
        <v>2297</v>
      </c>
      <c r="C8" s="545"/>
      <c r="D8" s="536"/>
    </row>
    <row r="9" spans="1:4" ht="18">
      <c r="A9" s="543"/>
      <c r="B9" s="544" t="s">
        <v>2298</v>
      </c>
      <c r="C9" s="545"/>
      <c r="D9" s="536"/>
    </row>
    <row r="10" spans="1:4" ht="18">
      <c r="A10" s="543"/>
      <c r="B10" s="544" t="s">
        <v>2299</v>
      </c>
      <c r="C10" s="545"/>
      <c r="D10" s="536"/>
    </row>
    <row r="11" spans="1:4" ht="18">
      <c r="A11" s="543"/>
      <c r="B11" s="544" t="s">
        <v>2300</v>
      </c>
      <c r="C11" s="545"/>
      <c r="D11" s="536"/>
    </row>
    <row r="12" spans="1:4" ht="18">
      <c r="A12" s="543"/>
      <c r="B12" s="544" t="s">
        <v>2301</v>
      </c>
      <c r="C12" s="545"/>
      <c r="D12" s="536"/>
    </row>
    <row r="13" spans="1:4" ht="18">
      <c r="A13" s="543"/>
      <c r="B13" s="544" t="s">
        <v>2302</v>
      </c>
      <c r="C13" s="545"/>
      <c r="D13" s="536"/>
    </row>
    <row r="14" spans="1:4" ht="18">
      <c r="A14" s="543"/>
      <c r="B14" s="544" t="s">
        <v>2303</v>
      </c>
      <c r="C14" s="545"/>
      <c r="D14" s="536"/>
    </row>
    <row r="15" spans="1:4" ht="18">
      <c r="A15" s="543"/>
      <c r="B15" s="544" t="s">
        <v>2603</v>
      </c>
      <c r="C15" s="545"/>
      <c r="D15" s="536"/>
    </row>
    <row r="16" spans="1:4" ht="18">
      <c r="A16" s="543"/>
      <c r="B16" s="544" t="s">
        <v>2604</v>
      </c>
      <c r="C16" s="545"/>
      <c r="D16" s="536"/>
    </row>
    <row r="17" spans="1:4" ht="18">
      <c r="A17" s="543"/>
      <c r="B17" s="1689" t="s">
        <v>3697</v>
      </c>
      <c r="C17" s="545"/>
      <c r="D17" s="536"/>
    </row>
    <row r="18" spans="1:4" ht="18">
      <c r="A18" s="543"/>
      <c r="B18" s="544" t="s">
        <v>2171</v>
      </c>
      <c r="C18" s="545"/>
      <c r="D18" s="536"/>
    </row>
    <row r="19" spans="1:4" ht="18">
      <c r="A19" s="543"/>
      <c r="B19" s="544" t="s">
        <v>3652</v>
      </c>
      <c r="C19" s="545"/>
      <c r="D19" s="536"/>
    </row>
    <row r="20" spans="1:4" ht="18">
      <c r="A20" s="543"/>
      <c r="B20" s="544" t="s">
        <v>2172</v>
      </c>
      <c r="C20" s="545"/>
      <c r="D20" s="536"/>
    </row>
    <row r="21" spans="1:4" ht="18">
      <c r="A21" s="543"/>
      <c r="B21" s="544" t="s">
        <v>2173</v>
      </c>
      <c r="C21" s="545"/>
      <c r="D21" s="536"/>
    </row>
    <row r="22" spans="1:4" ht="18">
      <c r="A22" s="543"/>
      <c r="B22" s="544" t="s">
        <v>2174</v>
      </c>
      <c r="C22" s="545"/>
      <c r="D22" s="536"/>
    </row>
    <row r="23" spans="1:4" ht="18">
      <c r="A23" s="543"/>
      <c r="B23" s="544" t="s">
        <v>2175</v>
      </c>
      <c r="C23" s="545"/>
      <c r="D23" s="536"/>
    </row>
    <row r="24" spans="1:4" ht="18">
      <c r="A24" s="543"/>
      <c r="B24" s="544" t="s">
        <v>2176</v>
      </c>
      <c r="C24" s="545"/>
      <c r="D24" s="536"/>
    </row>
    <row r="25" spans="1:4" ht="18">
      <c r="A25" s="543"/>
      <c r="B25" s="546"/>
      <c r="C25" s="547"/>
      <c r="D25" s="536"/>
    </row>
    <row r="26" spans="1:4" ht="18">
      <c r="A26" s="511"/>
      <c r="B26" s="305"/>
      <c r="C26" s="300"/>
      <c r="D26" s="536"/>
    </row>
    <row r="27" spans="1:4" ht="18">
      <c r="A27" s="548" t="s">
        <v>1758</v>
      </c>
      <c r="B27" s="515" t="s">
        <v>2177</v>
      </c>
      <c r="C27" s="514" t="s">
        <v>301</v>
      </c>
      <c r="D27" s="536"/>
    </row>
    <row r="28" spans="1:4" ht="18">
      <c r="A28" s="549" t="s">
        <v>1761</v>
      </c>
      <c r="B28" s="516" t="s">
        <v>2512</v>
      </c>
      <c r="C28" s="978" t="s">
        <v>2513</v>
      </c>
      <c r="D28" s="536"/>
    </row>
    <row r="29" spans="1:4" ht="18">
      <c r="A29" s="416">
        <v>1</v>
      </c>
      <c r="B29" s="305"/>
      <c r="C29" s="434"/>
      <c r="D29" s="536"/>
    </row>
    <row r="30" spans="1:4" ht="18">
      <c r="A30" s="416">
        <v>2</v>
      </c>
      <c r="B30" s="305"/>
      <c r="C30" s="434"/>
      <c r="D30" s="536"/>
    </row>
    <row r="31" spans="1:4" ht="18">
      <c r="A31" s="416">
        <v>3</v>
      </c>
      <c r="B31" s="305"/>
      <c r="C31" s="300"/>
      <c r="D31" s="536"/>
    </row>
    <row r="32" spans="1:4" ht="18">
      <c r="A32" s="416">
        <v>4</v>
      </c>
      <c r="B32" s="207"/>
      <c r="C32" s="300"/>
      <c r="D32" s="536"/>
    </row>
    <row r="33" spans="1:4" ht="18">
      <c r="A33" s="416">
        <v>5</v>
      </c>
      <c r="B33" s="305"/>
      <c r="C33" s="300"/>
      <c r="D33" s="536"/>
    </row>
    <row r="34" spans="1:4" ht="18">
      <c r="A34" s="416">
        <v>6</v>
      </c>
      <c r="B34" s="305"/>
      <c r="C34" s="300"/>
      <c r="D34" s="536"/>
    </row>
    <row r="35" spans="1:4" ht="18">
      <c r="A35" s="416">
        <v>7</v>
      </c>
      <c r="B35" s="305"/>
      <c r="C35" s="300"/>
      <c r="D35" s="536"/>
    </row>
    <row r="36" spans="1:4" ht="18">
      <c r="A36" s="416">
        <v>8</v>
      </c>
      <c r="B36" s="1654"/>
      <c r="C36" s="300"/>
      <c r="D36" s="536"/>
    </row>
    <row r="37" spans="1:4" ht="18">
      <c r="A37" s="416">
        <v>9</v>
      </c>
      <c r="B37" s="305"/>
      <c r="C37" s="300"/>
      <c r="D37" s="536"/>
    </row>
    <row r="38" spans="1:4" ht="18">
      <c r="A38" s="416">
        <v>10</v>
      </c>
      <c r="B38" s="305"/>
      <c r="C38" s="300"/>
      <c r="D38" s="536"/>
    </row>
    <row r="39" spans="1:4" ht="18">
      <c r="A39" s="416">
        <v>11</v>
      </c>
      <c r="B39" s="305"/>
      <c r="C39" s="300"/>
      <c r="D39" s="536"/>
    </row>
    <row r="40" spans="1:4" ht="18">
      <c r="A40" s="416">
        <v>12</v>
      </c>
      <c r="B40" s="305"/>
      <c r="C40" s="300"/>
      <c r="D40" s="536"/>
    </row>
    <row r="41" spans="1:4" ht="18">
      <c r="A41" s="416">
        <v>13</v>
      </c>
      <c r="B41" s="305"/>
      <c r="C41" s="300"/>
      <c r="D41" s="536"/>
    </row>
    <row r="42" spans="1:4" ht="18">
      <c r="A42" s="416">
        <v>14</v>
      </c>
      <c r="B42" s="305"/>
      <c r="C42" s="300"/>
      <c r="D42" s="536"/>
    </row>
    <row r="43" spans="1:4" ht="18">
      <c r="A43" s="416">
        <v>15</v>
      </c>
      <c r="B43" s="305"/>
      <c r="C43" s="300"/>
      <c r="D43" s="536"/>
    </row>
    <row r="44" spans="1:4" ht="18">
      <c r="A44" s="416">
        <v>16</v>
      </c>
      <c r="B44" s="1654"/>
      <c r="C44" s="300"/>
      <c r="D44" s="536"/>
    </row>
    <row r="45" spans="1:4" ht="18">
      <c r="A45" s="416">
        <v>17</v>
      </c>
      <c r="B45" s="305"/>
      <c r="C45" s="300"/>
      <c r="D45" s="536"/>
    </row>
    <row r="46" spans="1:4" ht="18">
      <c r="A46" s="416">
        <v>18</v>
      </c>
      <c r="B46" s="305"/>
      <c r="C46" s="300"/>
      <c r="D46" s="536"/>
    </row>
    <row r="47" spans="1:4" ht="18">
      <c r="A47" s="416">
        <v>19</v>
      </c>
      <c r="B47" s="305"/>
      <c r="C47" s="300"/>
      <c r="D47" s="536"/>
    </row>
    <row r="48" spans="1:4" ht="18">
      <c r="A48" s="416">
        <v>20</v>
      </c>
      <c r="B48" s="305"/>
      <c r="C48" s="300"/>
      <c r="D48" s="536"/>
    </row>
    <row r="49" spans="1:4" ht="18">
      <c r="A49" s="416">
        <v>21</v>
      </c>
      <c r="B49" s="305"/>
      <c r="C49" s="300"/>
      <c r="D49" s="536"/>
    </row>
    <row r="50" spans="1:4" ht="18">
      <c r="A50" s="416">
        <v>22</v>
      </c>
      <c r="B50" s="305"/>
      <c r="C50" s="300"/>
      <c r="D50" s="536"/>
    </row>
    <row r="51" spans="1:4" ht="18">
      <c r="A51" s="416">
        <v>23</v>
      </c>
      <c r="B51" s="305"/>
      <c r="C51" s="300"/>
      <c r="D51" s="536"/>
    </row>
    <row r="52" spans="1:4" ht="18">
      <c r="A52" s="416">
        <v>24</v>
      </c>
      <c r="B52" s="305"/>
      <c r="C52" s="300"/>
      <c r="D52" s="536"/>
    </row>
    <row r="53" spans="1:4" ht="18">
      <c r="A53" s="416">
        <v>25</v>
      </c>
      <c r="B53" s="305"/>
      <c r="C53" s="300"/>
      <c r="D53" s="536"/>
    </row>
    <row r="54" spans="1:4" ht="18">
      <c r="A54" s="416">
        <v>26</v>
      </c>
      <c r="B54" s="305"/>
      <c r="C54" s="300"/>
      <c r="D54" s="536"/>
    </row>
    <row r="55" spans="1:4" ht="18">
      <c r="A55" s="416">
        <v>27</v>
      </c>
      <c r="B55" s="305"/>
      <c r="C55" s="300"/>
      <c r="D55" s="536"/>
    </row>
    <row r="56" spans="1:4" ht="18">
      <c r="A56" s="416">
        <v>28</v>
      </c>
      <c r="B56" s="305"/>
      <c r="C56" s="300"/>
      <c r="D56" s="536"/>
    </row>
    <row r="57" spans="1:4" ht="18">
      <c r="A57" s="416">
        <v>29</v>
      </c>
      <c r="B57" s="305"/>
      <c r="C57" s="300"/>
      <c r="D57" s="536"/>
    </row>
    <row r="58" spans="1:4" ht="18">
      <c r="A58" s="416">
        <v>30</v>
      </c>
      <c r="B58" s="305"/>
      <c r="C58" s="300"/>
      <c r="D58" s="536"/>
    </row>
    <row r="59" spans="1:4" ht="18">
      <c r="A59" s="416">
        <v>31</v>
      </c>
      <c r="B59" s="305"/>
      <c r="C59" s="300"/>
      <c r="D59" s="536"/>
    </row>
    <row r="60" spans="1:4" ht="18">
      <c r="A60" s="416">
        <v>32</v>
      </c>
      <c r="B60" s="305"/>
      <c r="C60" s="300"/>
      <c r="D60" s="536"/>
    </row>
    <row r="61" spans="1:4" ht="18">
      <c r="A61" s="416">
        <v>33</v>
      </c>
      <c r="B61" s="305"/>
      <c r="C61" s="93"/>
      <c r="D61" s="536"/>
    </row>
    <row r="62" spans="1:4" ht="18.75" thickBot="1">
      <c r="A62" s="551">
        <v>34</v>
      </c>
      <c r="B62" s="979" t="s">
        <v>1299</v>
      </c>
      <c r="C62" s="315">
        <f>SUM(C29:C61)</f>
        <v>0</v>
      </c>
      <c r="D62" s="536"/>
    </row>
    <row r="63" spans="1:4" ht="18">
      <c r="A63" s="85" t="s">
        <v>2844</v>
      </c>
      <c r="B63" s="85"/>
      <c r="C63" s="87"/>
      <c r="D63" s="536"/>
    </row>
    <row r="64" spans="1:4" ht="18">
      <c r="A64" s="121" t="s">
        <v>2178</v>
      </c>
      <c r="B64" s="48"/>
      <c r="C64" s="121"/>
      <c r="D64" s="536"/>
    </row>
    <row r="65" spans="1:4" ht="18">
      <c r="A65" s="536"/>
      <c r="B65" s="536"/>
      <c r="C65" s="536"/>
      <c r="D65" s="536"/>
    </row>
    <row r="66" spans="1:4" ht="18">
      <c r="A66" s="536"/>
      <c r="B66" s="536"/>
      <c r="C66" s="536"/>
      <c r="D66" s="536"/>
    </row>
    <row r="67" spans="1:4" ht="18">
      <c r="A67" s="536"/>
      <c r="B67" s="536"/>
      <c r="C67" s="536"/>
      <c r="D67" s="536"/>
    </row>
    <row r="68" spans="1:4" ht="18">
      <c r="A68" s="536"/>
      <c r="B68" s="536"/>
      <c r="C68" s="536"/>
      <c r="D68" s="536"/>
    </row>
    <row r="69" spans="1:4" ht="18">
      <c r="A69" s="536"/>
      <c r="B69" s="536"/>
      <c r="C69" s="536"/>
      <c r="D69" s="536"/>
    </row>
    <row r="70" spans="1:4" ht="18">
      <c r="A70" s="536"/>
      <c r="B70" s="70"/>
      <c r="C70" s="536"/>
      <c r="D70" s="536"/>
    </row>
    <row r="71" spans="1:4" ht="18">
      <c r="A71" s="536"/>
      <c r="C71" s="536"/>
      <c r="D71" s="536"/>
    </row>
    <row r="72" spans="1:4" ht="18">
      <c r="A72" s="536"/>
      <c r="B72" s="85"/>
      <c r="C72" s="536"/>
      <c r="D72" s="536"/>
    </row>
    <row r="73" spans="1:4" ht="18">
      <c r="A73" s="536"/>
      <c r="B73" s="70"/>
      <c r="C73" s="536"/>
      <c r="D73" s="536"/>
    </row>
    <row r="74" spans="1:4" ht="18">
      <c r="A74" s="536"/>
      <c r="B74" s="70"/>
      <c r="D74" s="536"/>
    </row>
    <row r="75" spans="1:4" ht="18">
      <c r="A75" s="536"/>
      <c r="B75" s="70"/>
      <c r="D75" s="536"/>
    </row>
    <row r="76" spans="1:4" ht="18">
      <c r="A76" s="536"/>
      <c r="B76" s="70"/>
      <c r="D76" s="536"/>
    </row>
    <row r="77" spans="1:4" ht="18">
      <c r="A77" s="536"/>
      <c r="B77" s="70"/>
      <c r="D77" s="536"/>
    </row>
    <row r="78" spans="1:4" ht="18">
      <c r="A78" s="536"/>
      <c r="B78" s="70"/>
      <c r="D78" s="536"/>
    </row>
    <row r="79" spans="1:4" ht="18">
      <c r="A79" s="536"/>
      <c r="B79" s="536"/>
      <c r="D79" s="536"/>
    </row>
    <row r="80" spans="1:4" ht="18">
      <c r="A80" s="536"/>
      <c r="B80" s="536"/>
      <c r="D80" s="536"/>
    </row>
    <row r="81" spans="1:4" ht="18">
      <c r="A81" s="536"/>
      <c r="B81" s="536"/>
      <c r="D81" s="536"/>
    </row>
    <row r="82" spans="1:4" ht="18">
      <c r="A82" s="536"/>
      <c r="B82" s="536"/>
      <c r="D82" s="536"/>
    </row>
    <row r="83" spans="1:4" ht="18">
      <c r="A83" s="536"/>
      <c r="B83" s="536"/>
      <c r="C83" s="536"/>
      <c r="D83" s="536"/>
    </row>
    <row r="84" spans="1:4" ht="18">
      <c r="A84" s="536"/>
      <c r="B84" s="536"/>
      <c r="C84" s="536"/>
      <c r="D84" s="536"/>
    </row>
    <row r="85" spans="1:4" ht="18">
      <c r="A85" s="536"/>
      <c r="B85" s="536"/>
      <c r="C85" s="536"/>
      <c r="D85" s="536"/>
    </row>
    <row r="86" spans="1:4" ht="18">
      <c r="A86" s="536"/>
      <c r="B86" s="536"/>
      <c r="C86" s="536"/>
      <c r="D86" s="536"/>
    </row>
    <row r="87" spans="1:4" ht="18">
      <c r="A87" s="536"/>
      <c r="B87" s="536"/>
      <c r="C87" s="536"/>
      <c r="D87" s="536"/>
    </row>
    <row r="88" spans="1:4" ht="18">
      <c r="A88" s="536"/>
      <c r="B88" s="536"/>
      <c r="C88" s="536"/>
      <c r="D88" s="536"/>
    </row>
  </sheetData>
  <customSheetViews>
    <customSheetView guid="{4928BF23-7841-445B-B276-4DDA011E86BA}" scale="70" colorId="22" fitToPage="1" topLeftCell="A16">
      <selection activeCell="B44" sqref="B44"/>
      <pageMargins left="0.5" right="0.5" top="0.5" bottom="0.5" header="0.5" footer="0.5"/>
      <printOptions horizontalCentered="1" verticalCentered="1"/>
      <pageSetup scale="65" orientation="portrait" r:id="rId1"/>
      <headerFooter alignWithMargins="0"/>
    </customSheetView>
    <customSheetView guid="{10BEBEA5-666D-4E42-8C33-BE2CECB0CEEE}" scale="70" colorId="22" fitToPage="1">
      <pageMargins left="0.5" right="0.5" top="0.5" bottom="0.5" header="0.5" footer="0.5"/>
      <printOptions horizontalCentered="1" verticalCentered="1"/>
      <pageSetup scale="61" orientation="portrait" r:id="rId2"/>
      <headerFooter alignWithMargins="0"/>
    </customSheetView>
    <customSheetView guid="{7EABFE2B-86ED-418A-B3E7-C3498E6134E5}" scale="70" colorId="22" fitToPage="1">
      <pageMargins left="0.5" right="0.5" top="0.5" bottom="0.5" header="0.5" footer="0.5"/>
      <printOptions horizontalCentered="1" verticalCentered="1"/>
      <pageSetup scale="61" orientation="portrait" r:id="rId3"/>
      <headerFooter alignWithMargins="0"/>
    </customSheetView>
    <customSheetView guid="{8787D503-0E53-496F-A823-DBDA291CFB74}" scale="70" colorId="22" fitToPage="1">
      <pageMargins left="0.5" right="0.5" top="0.5" bottom="0.5" header="0.5" footer="0.5"/>
      <printOptions horizontalCentered="1" verticalCentered="1"/>
      <pageSetup scale="61" orientation="portrait" r:id="rId4"/>
      <headerFooter alignWithMargins="0"/>
    </customSheetView>
    <customSheetView guid="{56FC0D8B-DE78-4144-BF1E-B4BF4CC15D6C}" scale="70" colorId="22" fitToPage="1">
      <pageMargins left="0.5" right="0.5" top="0.5" bottom="0.5" header="0.5" footer="0.5"/>
      <printOptions horizontalCentered="1" verticalCentered="1"/>
      <pageSetup scale="61" orientation="portrait" r:id="rId5"/>
      <headerFooter alignWithMargins="0"/>
    </customSheetView>
    <customSheetView guid="{22D28A66-17F3-4A9A-B88B-6F61E2AD90F2}" scale="70" colorId="22" fitToPage="1">
      <pageMargins left="0.5" right="0.5" top="0.5" bottom="0.5" header="0.5" footer="0.5"/>
      <printOptions horizontalCentered="1" verticalCentered="1"/>
      <pageSetup scale="61" orientation="portrait" r:id="rId6"/>
      <headerFooter alignWithMargins="0"/>
    </customSheetView>
    <customSheetView guid="{38FEF62C-E434-43FF-91B6-A4BAF1D28941}" scale="70" colorId="22" fitToPage="1">
      <pageMargins left="0.5" right="0.5" top="0.5" bottom="0.5" header="0.5" footer="0.5"/>
      <printOptions horizontalCentered="1" verticalCentered="1"/>
      <pageSetup scale="61" orientation="portrait" r:id="rId7"/>
      <headerFooter alignWithMargins="0"/>
    </customSheetView>
    <customSheetView guid="{3B00EE9E-100B-4E0B-97A5-9938B41F46C6}" scale="70" colorId="22" fitToPage="1">
      <pageMargins left="0.5" right="0.5" top="0.5" bottom="0.5" header="0.5" footer="0.5"/>
      <printOptions horizontalCentered="1" verticalCentered="1"/>
      <pageSetup scale="61" orientation="portrait" r:id="rId8"/>
      <headerFooter alignWithMargins="0"/>
    </customSheetView>
    <customSheetView guid="{70140D13-E05C-4A32-B097-7656031EFC54}" scale="70" colorId="22" fitToPage="1">
      <pageMargins left="0.5" right="0.5" top="0.5" bottom="0.5" header="0.5" footer="0.5"/>
      <printOptions horizontalCentered="1" verticalCentered="1"/>
      <pageSetup scale="61" orientation="portrait" r:id="rId9"/>
      <headerFooter alignWithMargins="0"/>
    </customSheetView>
    <customSheetView guid="{3A57D69F-D25D-44C3-9DE0-88B774091642}" scale="70" colorId="22" fitToPage="1">
      <pageMargins left="0.5" right="0.5" top="0.5" bottom="0.5" header="0.5" footer="0.5"/>
      <printOptions horizontalCentered="1" verticalCentered="1"/>
      <pageSetup scale="61" orientation="portrait" r:id="rId10"/>
      <headerFooter alignWithMargins="0"/>
    </customSheetView>
    <customSheetView guid="{CA9A34E5-DE78-429D-AEC4-74C7250B775C}" scale="70" colorId="22" fitToPage="1">
      <pageMargins left="0.5" right="0.5" top="0.5" bottom="0.5" header="0.5" footer="0.5"/>
      <printOptions horizontalCentered="1" verticalCentered="1"/>
      <pageSetup scale="61" orientation="portrait" r:id="rId11"/>
      <headerFooter alignWithMargins="0"/>
    </customSheetView>
    <customSheetView guid="{B4A791FD-BFAC-4ED1-AC79-FF865E98E4E3}" scale="70" colorId="22" fitToPage="1">
      <pageMargins left="0.5" right="0.5" top="0.5" bottom="0.5" header="0.5" footer="0.5"/>
      <printOptions horizontalCentered="1" verticalCentered="1"/>
      <pageSetup scale="61" orientation="portrait" r:id="rId12"/>
      <headerFooter alignWithMargins="0"/>
    </customSheetView>
    <customSheetView guid="{1DFCFAAB-BEA9-4033-B573-C1428C6D4616}" scale="70" colorId="22" fitToPage="1">
      <pageMargins left="0.5" right="0.5" top="0.5" bottom="0.5" header="0.5" footer="0.5"/>
      <printOptions horizontalCentered="1" verticalCentered="1"/>
      <pageSetup scale="61" orientation="portrait" r:id="rId13"/>
      <headerFooter alignWithMargins="0"/>
    </customSheetView>
    <customSheetView guid="{24B34512-AD5F-4011-887B-567D11190E35}" scale="70" colorId="22" fitToPage="1">
      <pageMargins left="0.5" right="0.5" top="0.5" bottom="0.5" header="0.5" footer="0.5"/>
      <printOptions horizontalCentered="1" verticalCentered="1"/>
      <pageSetup scale="61" orientation="portrait" r:id="rId14"/>
      <headerFooter alignWithMargins="0"/>
    </customSheetView>
  </customSheetViews>
  <printOptions horizontalCentered="1" verticalCentered="1"/>
  <pageMargins left="0.5" right="0.5" top="0.5" bottom="0.5" header="0.5" footer="0.5"/>
  <pageSetup scale="65" orientation="portrait" r:id="rId15"/>
  <headerFooter alignWithMargins="0"/>
</worksheet>
</file>

<file path=xl/worksheets/sheet22.xml><?xml version="1.0" encoding="utf-8"?>
<worksheet xmlns="http://schemas.openxmlformats.org/spreadsheetml/2006/main" xmlns:r="http://schemas.openxmlformats.org/officeDocument/2006/relationships">
  <sheetPr transitionEvaluation="1">
    <pageSetUpPr fitToPage="1"/>
  </sheetPr>
  <dimension ref="A1:H53"/>
  <sheetViews>
    <sheetView defaultGridColor="0" colorId="22" zoomScale="70" zoomScaleNormal="70" workbookViewId="0">
      <selection activeCell="J42" sqref="J42"/>
    </sheetView>
  </sheetViews>
  <sheetFormatPr defaultColWidth="9.6640625" defaultRowHeight="15"/>
  <cols>
    <col min="1" max="1" width="5.6640625" customWidth="1"/>
    <col min="2" max="2" width="1.6640625" customWidth="1"/>
    <col min="3" max="3" width="40.6640625" customWidth="1"/>
    <col min="4" max="8" width="15.6640625" customWidth="1"/>
  </cols>
  <sheetData>
    <row r="1" spans="1:8" ht="18.75" customHeight="1" thickBot="1">
      <c r="A1" s="43" t="str">
        <f>'Data Sheet'!$A$49</f>
        <v>Annual Report of Central Hudson Gas &amp; Electric Corp.</v>
      </c>
      <c r="G1" s="191" t="str">
        <f>'Data Sheet'!$A$45</f>
        <v>Year ended December 31, 2013</v>
      </c>
      <c r="H1" s="48"/>
    </row>
    <row r="2" spans="1:8" ht="13.5" customHeight="1">
      <c r="A2" s="475"/>
      <c r="B2" s="476"/>
      <c r="C2" s="476"/>
      <c r="D2" s="476"/>
      <c r="E2" s="476"/>
      <c r="F2" s="476"/>
      <c r="G2" s="476"/>
      <c r="H2" s="552"/>
    </row>
    <row r="3" spans="1:8" ht="13.5" customHeight="1">
      <c r="A3" s="89" t="s">
        <v>2715</v>
      </c>
      <c r="B3" s="121"/>
      <c r="C3" s="121"/>
      <c r="D3" s="121"/>
      <c r="E3" s="121"/>
      <c r="F3" s="121"/>
      <c r="G3" s="121"/>
      <c r="H3" s="415"/>
    </row>
    <row r="4" spans="1:8" ht="13.5" customHeight="1">
      <c r="A4" s="50"/>
      <c r="H4" s="300"/>
    </row>
    <row r="5" spans="1:8" ht="13.5" customHeight="1">
      <c r="A5" s="553" t="s">
        <v>2716</v>
      </c>
      <c r="C5" t="s">
        <v>2717</v>
      </c>
      <c r="H5" s="300"/>
    </row>
    <row r="6" spans="1:8" ht="13.5" customHeight="1">
      <c r="A6" s="553" t="s">
        <v>2718</v>
      </c>
      <c r="C6" t="s">
        <v>2719</v>
      </c>
      <c r="H6" s="300"/>
    </row>
    <row r="7" spans="1:8" ht="13.5" customHeight="1">
      <c r="A7" s="553"/>
      <c r="C7" t="s">
        <v>2720</v>
      </c>
      <c r="H7" s="300"/>
    </row>
    <row r="8" spans="1:8" ht="13.5" customHeight="1">
      <c r="A8" s="553" t="s">
        <v>2721</v>
      </c>
      <c r="C8" t="s">
        <v>2722</v>
      </c>
      <c r="H8" s="300"/>
    </row>
    <row r="9" spans="1:8" ht="13.5" customHeight="1">
      <c r="A9" s="553" t="s">
        <v>2723</v>
      </c>
      <c r="C9" t="s">
        <v>2724</v>
      </c>
      <c r="H9" s="300"/>
    </row>
    <row r="10" spans="1:8" ht="13.5" customHeight="1">
      <c r="A10" s="50"/>
      <c r="C10" t="s">
        <v>2725</v>
      </c>
      <c r="H10" s="300"/>
    </row>
    <row r="11" spans="1:8" ht="13.5" customHeight="1">
      <c r="A11" s="50"/>
      <c r="C11" t="s">
        <v>2726</v>
      </c>
      <c r="H11" s="300"/>
    </row>
    <row r="12" spans="1:8" ht="13.5" customHeight="1">
      <c r="A12" s="220"/>
      <c r="B12" s="143"/>
      <c r="C12" s="143"/>
      <c r="D12" s="143"/>
      <c r="E12" s="143"/>
      <c r="F12" s="143"/>
      <c r="G12" s="143"/>
      <c r="H12" s="550"/>
    </row>
    <row r="13" spans="1:8" ht="13.5" customHeight="1">
      <c r="A13" s="50"/>
      <c r="B13" s="222"/>
      <c r="D13" s="245" t="s">
        <v>1806</v>
      </c>
      <c r="E13" s="48" t="s">
        <v>1807</v>
      </c>
      <c r="F13" s="48"/>
      <c r="G13" s="48"/>
      <c r="H13" s="420"/>
    </row>
    <row r="14" spans="1:8" ht="13.5" customHeight="1">
      <c r="A14" s="257" t="s">
        <v>2411</v>
      </c>
      <c r="B14" s="222"/>
      <c r="C14" s="501" t="s">
        <v>2221</v>
      </c>
      <c r="D14" s="980" t="s">
        <v>2727</v>
      </c>
      <c r="E14" s="981" t="s">
        <v>2728</v>
      </c>
      <c r="F14" s="982" t="s">
        <v>2729</v>
      </c>
      <c r="G14" s="981" t="s">
        <v>2730</v>
      </c>
      <c r="H14" s="983" t="s">
        <v>1299</v>
      </c>
    </row>
    <row r="15" spans="1:8" ht="13.5" customHeight="1">
      <c r="A15" s="258" t="s">
        <v>2417</v>
      </c>
      <c r="B15" s="224"/>
      <c r="C15" s="972" t="s">
        <v>2512</v>
      </c>
      <c r="D15" s="250" t="s">
        <v>2513</v>
      </c>
      <c r="E15" s="249" t="s">
        <v>644</v>
      </c>
      <c r="F15" s="972" t="s">
        <v>693</v>
      </c>
      <c r="G15" s="249" t="s">
        <v>1725</v>
      </c>
      <c r="H15" s="978" t="s">
        <v>1726</v>
      </c>
    </row>
    <row r="16" spans="1:8" ht="13.5" customHeight="1">
      <c r="A16" s="257"/>
      <c r="B16" s="222"/>
      <c r="C16" s="556" t="s">
        <v>2731</v>
      </c>
      <c r="D16" s="222"/>
      <c r="E16" s="174"/>
      <c r="G16" s="174"/>
      <c r="H16" s="434"/>
    </row>
    <row r="17" spans="1:8" ht="13.5" customHeight="1">
      <c r="A17" s="257">
        <v>1</v>
      </c>
      <c r="B17" s="222"/>
      <c r="C17" t="s">
        <v>2732</v>
      </c>
      <c r="D17" s="557"/>
      <c r="E17" s="178"/>
      <c r="F17" s="155">
        <v>1352903</v>
      </c>
      <c r="G17" s="178"/>
      <c r="H17" s="434">
        <f>SUM(D17:G17)</f>
        <v>1352903</v>
      </c>
    </row>
    <row r="18" spans="1:8" ht="13.5" customHeight="1">
      <c r="A18" s="257">
        <v>2</v>
      </c>
      <c r="B18" s="222"/>
      <c r="C18" t="s">
        <v>2733</v>
      </c>
      <c r="D18" s="235">
        <v>-12000</v>
      </c>
      <c r="E18" s="234"/>
      <c r="F18" s="558"/>
      <c r="G18" s="234">
        <v>171900</v>
      </c>
      <c r="H18" s="559">
        <f>SUM(D18:G18)</f>
        <v>159900</v>
      </c>
    </row>
    <row r="19" spans="1:8" ht="13.5" customHeight="1" thickBot="1">
      <c r="A19" s="257">
        <v>3</v>
      </c>
      <c r="B19" s="222"/>
      <c r="C19" t="s">
        <v>2734</v>
      </c>
      <c r="D19" s="560">
        <f>SUM(D17:D18)</f>
        <v>-12000</v>
      </c>
      <c r="E19" s="560">
        <f>SUM(E17:E18)</f>
        <v>0</v>
      </c>
      <c r="F19" s="561">
        <f>SUM(F17:F18)</f>
        <v>1352903</v>
      </c>
      <c r="G19" s="560">
        <f>SUM(G17:G18)</f>
        <v>171900</v>
      </c>
      <c r="H19" s="562">
        <f>SUM(D19:G19)</f>
        <v>1512803</v>
      </c>
    </row>
    <row r="20" spans="1:8" ht="13.5" customHeight="1" thickTop="1">
      <c r="A20" s="257"/>
      <c r="B20" s="222"/>
      <c r="C20" s="556" t="s">
        <v>2735</v>
      </c>
      <c r="D20" s="222"/>
      <c r="E20" s="174"/>
      <c r="G20" s="174"/>
      <c r="H20" s="434"/>
    </row>
    <row r="21" spans="1:8" ht="13.5" customHeight="1">
      <c r="A21" s="257"/>
      <c r="B21" s="222"/>
      <c r="C21" t="s">
        <v>2736</v>
      </c>
      <c r="D21" s="222"/>
      <c r="E21" s="174"/>
      <c r="G21" s="174"/>
      <c r="H21" s="563"/>
    </row>
    <row r="22" spans="1:8" ht="13.5" customHeight="1">
      <c r="A22" s="257">
        <v>4</v>
      </c>
      <c r="B22" s="222"/>
      <c r="C22" t="s">
        <v>2737</v>
      </c>
      <c r="D22" s="557"/>
      <c r="E22" s="178"/>
      <c r="F22" s="155"/>
      <c r="G22" s="178"/>
      <c r="H22" s="434">
        <f>SUM(D22:G22)</f>
        <v>0</v>
      </c>
    </row>
    <row r="23" spans="1:8" ht="13.5" customHeight="1">
      <c r="A23" s="257">
        <v>5</v>
      </c>
      <c r="B23" s="222"/>
      <c r="C23" t="s">
        <v>2738</v>
      </c>
      <c r="D23" s="232">
        <v>187300</v>
      </c>
      <c r="E23" s="231"/>
      <c r="F23" s="186"/>
      <c r="G23" s="231">
        <v>-41900</v>
      </c>
      <c r="H23" s="563">
        <f>SUM(D23:G23)</f>
        <v>145400</v>
      </c>
    </row>
    <row r="24" spans="1:8" ht="13.5" customHeight="1">
      <c r="A24" s="257"/>
      <c r="B24" s="222"/>
      <c r="C24" t="s">
        <v>2739</v>
      </c>
      <c r="D24" s="232"/>
      <c r="E24" s="231"/>
      <c r="F24" s="186"/>
      <c r="G24" s="231"/>
      <c r="H24" s="563"/>
    </row>
    <row r="25" spans="1:8" ht="13.5" customHeight="1">
      <c r="A25" s="257">
        <v>6</v>
      </c>
      <c r="B25" s="222"/>
      <c r="C25" t="s">
        <v>2740</v>
      </c>
      <c r="D25" s="232"/>
      <c r="E25" s="231"/>
      <c r="F25" s="186"/>
      <c r="G25" s="231"/>
      <c r="H25" s="563">
        <f>SUM(D25:G25)</f>
        <v>0</v>
      </c>
    </row>
    <row r="26" spans="1:8" ht="13.5" customHeight="1">
      <c r="A26" s="257">
        <v>7</v>
      </c>
      <c r="B26" s="222"/>
      <c r="C26" t="s">
        <v>2741</v>
      </c>
      <c r="D26" s="1490" t="s">
        <v>3401</v>
      </c>
      <c r="E26" s="231"/>
      <c r="F26" s="186"/>
      <c r="G26" s="1493" t="s">
        <v>3404</v>
      </c>
      <c r="H26" s="563">
        <f>SUM(D26:G26)</f>
        <v>0</v>
      </c>
    </row>
    <row r="27" spans="1:8" ht="13.5" customHeight="1">
      <c r="A27" s="257">
        <v>8</v>
      </c>
      <c r="B27" s="222"/>
      <c r="C27" t="s">
        <v>2742</v>
      </c>
      <c r="D27" s="1491" t="s">
        <v>3402</v>
      </c>
      <c r="E27" s="178"/>
      <c r="F27" s="1492" t="s">
        <v>3403</v>
      </c>
      <c r="G27" s="1494" t="s">
        <v>3404</v>
      </c>
      <c r="H27" s="434">
        <f>SUM(D27:G27)</f>
        <v>0</v>
      </c>
    </row>
    <row r="28" spans="1:8" ht="13.5" customHeight="1">
      <c r="A28" s="564"/>
      <c r="B28" s="181"/>
      <c r="C28" s="181" t="s">
        <v>2743</v>
      </c>
      <c r="D28" s="181"/>
      <c r="E28" s="181"/>
      <c r="F28" s="181"/>
      <c r="G28" s="181"/>
      <c r="H28" s="555"/>
    </row>
    <row r="29" spans="1:8" ht="13.5" customHeight="1">
      <c r="A29" s="50"/>
      <c r="H29" s="300"/>
    </row>
    <row r="30" spans="1:8" ht="13.5" customHeight="1">
      <c r="A30" s="50"/>
      <c r="H30" s="300"/>
    </row>
    <row r="31" spans="1:8" ht="13.5" customHeight="1">
      <c r="A31" s="50"/>
      <c r="H31" s="300"/>
    </row>
    <row r="32" spans="1:8" ht="13.5" customHeight="1">
      <c r="A32" s="50"/>
      <c r="H32" s="300"/>
    </row>
    <row r="33" spans="1:8" ht="13.5" customHeight="1">
      <c r="A33" s="50"/>
      <c r="H33" s="300"/>
    </row>
    <row r="34" spans="1:8" ht="13.5" customHeight="1">
      <c r="A34" s="50"/>
      <c r="H34" s="300"/>
    </row>
    <row r="35" spans="1:8" ht="13.5" customHeight="1">
      <c r="A35" s="50"/>
      <c r="H35" s="300"/>
    </row>
    <row r="36" spans="1:8" ht="13.5" customHeight="1" thickBot="1">
      <c r="A36" s="133"/>
      <c r="B36" s="1670"/>
      <c r="H36" s="300"/>
    </row>
    <row r="37" spans="1:8" ht="13.5" customHeight="1">
      <c r="A37" t="s">
        <v>2744</v>
      </c>
      <c r="C37" s="476"/>
      <c r="D37" s="476"/>
      <c r="E37" s="476"/>
      <c r="F37" s="476"/>
      <c r="G37" s="476"/>
      <c r="H37" s="476"/>
    </row>
    <row r="38" spans="1:8" ht="13.5" customHeight="1">
      <c r="A38" s="48" t="s">
        <v>2745</v>
      </c>
      <c r="B38" s="48"/>
      <c r="C38" s="48"/>
      <c r="D38" s="48"/>
      <c r="E38" s="48"/>
      <c r="F38" s="48"/>
      <c r="G38" s="48"/>
      <c r="H38" s="48"/>
    </row>
    <row r="44" spans="1:8" ht="18">
      <c r="B44" s="1653"/>
      <c r="C44" s="536"/>
    </row>
    <row r="45" spans="1:8">
      <c r="C45" s="70"/>
    </row>
    <row r="47" spans="1:8">
      <c r="C47" s="85"/>
    </row>
    <row r="48" spans="1:8">
      <c r="C48" s="70"/>
    </row>
    <row r="49" spans="3:3">
      <c r="C49" s="70"/>
    </row>
    <row r="50" spans="3:3">
      <c r="C50" s="70"/>
    </row>
    <row r="51" spans="3:3">
      <c r="C51" s="70"/>
    </row>
    <row r="52" spans="3:3">
      <c r="C52" s="70"/>
    </row>
    <row r="53" spans="3:3">
      <c r="C53" s="70"/>
    </row>
  </sheetData>
  <customSheetViews>
    <customSheetView guid="{4928BF23-7841-445B-B276-4DDA011E86BA}" scale="70" colorId="22" fitToPage="1">
      <selection activeCell="B44" sqref="B44"/>
      <pageMargins left="0.5" right="0.5" top="0.28000000000000003" bottom="0.21" header="0.26" footer="0.21"/>
      <printOptions horizontalCentered="1" verticalCentered="1"/>
      <pageSetup scale="85" orientation="landscape" r:id="rId1"/>
      <headerFooter alignWithMargins="0"/>
    </customSheetView>
    <customSheetView guid="{10BEBEA5-666D-4E42-8C33-BE2CECB0CEEE}" scale="70" colorId="22" fitToPage="1">
      <pageMargins left="0.5" right="0.5" top="0.28000000000000003" bottom="0.21" header="0.26" footer="0.21"/>
      <printOptions horizontalCentered="1" verticalCentered="1"/>
      <pageSetup scale="84" orientation="landscape" r:id="rId2"/>
      <headerFooter alignWithMargins="0"/>
    </customSheetView>
    <customSheetView guid="{7EABFE2B-86ED-418A-B3E7-C3498E6134E5}" scale="70" colorId="22" fitToPage="1">
      <pageMargins left="0.5" right="0.5" top="0.28000000000000003" bottom="0.21" header="0.26" footer="0.21"/>
      <printOptions horizontalCentered="1" verticalCentered="1"/>
      <pageSetup scale="84" orientation="landscape" r:id="rId3"/>
      <headerFooter alignWithMargins="0"/>
    </customSheetView>
    <customSheetView guid="{8787D503-0E53-496F-A823-DBDA291CFB74}" scale="70" colorId="22" fitToPage="1">
      <pageMargins left="0.5" right="0.5" top="0.28000000000000003" bottom="0.21" header="0.26" footer="0.21"/>
      <printOptions horizontalCentered="1" verticalCentered="1"/>
      <pageSetup scale="84" orientation="landscape" r:id="rId4"/>
      <headerFooter alignWithMargins="0"/>
    </customSheetView>
    <customSheetView guid="{56FC0D8B-DE78-4144-BF1E-B4BF4CC15D6C}" scale="70" colorId="22" fitToPage="1">
      <pageMargins left="0.5" right="0.5" top="0.28000000000000003" bottom="0.21" header="0.26" footer="0.21"/>
      <printOptions horizontalCentered="1" verticalCentered="1"/>
      <pageSetup scale="84" orientation="landscape" r:id="rId5"/>
      <headerFooter alignWithMargins="0"/>
    </customSheetView>
    <customSheetView guid="{22D28A66-17F3-4A9A-B88B-6F61E2AD90F2}" scale="70" colorId="22" fitToPage="1">
      <pageMargins left="0.5" right="0.5" top="0.28000000000000003" bottom="0.21" header="0.26" footer="0.21"/>
      <printOptions horizontalCentered="1" verticalCentered="1"/>
      <pageSetup scale="84" orientation="landscape" r:id="rId6"/>
      <headerFooter alignWithMargins="0"/>
    </customSheetView>
    <customSheetView guid="{38FEF62C-E434-43FF-91B6-A4BAF1D28941}" scale="70" colorId="22" fitToPage="1">
      <pageMargins left="0.5" right="0.5" top="0.28000000000000003" bottom="0.21" header="0.26" footer="0.21"/>
      <printOptions horizontalCentered="1" verticalCentered="1"/>
      <pageSetup scale="84" orientation="landscape" r:id="rId7"/>
      <headerFooter alignWithMargins="0"/>
    </customSheetView>
    <customSheetView guid="{3B00EE9E-100B-4E0B-97A5-9938B41F46C6}" scale="70" colorId="22" fitToPage="1">
      <pageMargins left="0.5" right="0.5" top="0.28000000000000003" bottom="0.21" header="0.26" footer="0.21"/>
      <printOptions horizontalCentered="1" verticalCentered="1"/>
      <pageSetup scale="84" orientation="landscape" r:id="rId8"/>
      <headerFooter alignWithMargins="0"/>
    </customSheetView>
    <customSheetView guid="{70140D13-E05C-4A32-B097-7656031EFC54}" scale="70" colorId="22" fitToPage="1">
      <pageMargins left="0.5" right="0.5" top="0.28000000000000003" bottom="0.21" header="0.26" footer="0.21"/>
      <printOptions horizontalCentered="1" verticalCentered="1"/>
      <pageSetup scale="84" orientation="landscape" r:id="rId9"/>
      <headerFooter alignWithMargins="0"/>
    </customSheetView>
    <customSheetView guid="{3A57D69F-D25D-44C3-9DE0-88B774091642}" scale="70" colorId="22" fitToPage="1">
      <pageMargins left="0.5" right="0.5" top="0.28000000000000003" bottom="0.21" header="0.26" footer="0.21"/>
      <printOptions horizontalCentered="1" verticalCentered="1"/>
      <pageSetup scale="84" orientation="landscape" r:id="rId10"/>
      <headerFooter alignWithMargins="0"/>
    </customSheetView>
    <customSheetView guid="{CA9A34E5-DE78-429D-AEC4-74C7250B775C}" scale="70" colorId="22" fitToPage="1">
      <pageMargins left="0.5" right="0.5" top="0.28000000000000003" bottom="0.21" header="0.26" footer="0.21"/>
      <printOptions horizontalCentered="1" verticalCentered="1"/>
      <pageSetup scale="84" orientation="landscape" r:id="rId11"/>
      <headerFooter alignWithMargins="0"/>
    </customSheetView>
    <customSheetView guid="{B4A791FD-BFAC-4ED1-AC79-FF865E98E4E3}" scale="70" colorId="22" fitToPage="1">
      <selection activeCell="H45" sqref="H45"/>
      <pageMargins left="0.5" right="0.5" top="0.28000000000000003" bottom="0.21" header="0.26" footer="0.21"/>
      <printOptions horizontalCentered="1" verticalCentered="1"/>
      <pageSetup scale="84" orientation="landscape" r:id="rId12"/>
      <headerFooter alignWithMargins="0"/>
    </customSheetView>
    <customSheetView guid="{1DFCFAAB-BEA9-4033-B573-C1428C6D4616}" scale="70" colorId="22" fitToPage="1">
      <selection activeCell="H45" sqref="H45"/>
      <pageMargins left="0.5" right="0.5" top="0.28000000000000003" bottom="0.21" header="0.26" footer="0.21"/>
      <printOptions horizontalCentered="1" verticalCentered="1"/>
      <pageSetup scale="84" orientation="landscape" r:id="rId13"/>
      <headerFooter alignWithMargins="0"/>
    </customSheetView>
    <customSheetView guid="{24B34512-AD5F-4011-887B-567D11190E35}" scale="70" colorId="22" fitToPage="1">
      <selection activeCell="H45" sqref="H45"/>
      <pageMargins left="0.5" right="0.5" top="0.28000000000000003" bottom="0.21" header="0.26" footer="0.21"/>
      <printOptions horizontalCentered="1" verticalCentered="1"/>
      <pageSetup scale="84" orientation="landscape" r:id="rId14"/>
      <headerFooter alignWithMargins="0"/>
    </customSheetView>
  </customSheetViews>
  <printOptions horizontalCentered="1" verticalCentered="1"/>
  <pageMargins left="0.5" right="0.5" top="0.28000000000000003" bottom="0.21" header="0.26" footer="0.21"/>
  <pageSetup scale="85" orientation="landscape" r:id="rId15"/>
  <headerFooter alignWithMargins="0"/>
</worksheet>
</file>

<file path=xl/worksheets/sheet23.xml><?xml version="1.0" encoding="utf-8"?>
<worksheet xmlns="http://schemas.openxmlformats.org/spreadsheetml/2006/main" xmlns:r="http://schemas.openxmlformats.org/officeDocument/2006/relationships">
  <sheetPr transitionEvaluation="1">
    <pageSetUpPr fitToPage="1"/>
  </sheetPr>
  <dimension ref="A1:H49"/>
  <sheetViews>
    <sheetView defaultGridColor="0" colorId="22" zoomScale="70" zoomScaleNormal="70" zoomScaleSheetLayoutView="75" workbookViewId="0">
      <selection activeCell="C42" sqref="C42"/>
    </sheetView>
  </sheetViews>
  <sheetFormatPr defaultColWidth="9.6640625" defaultRowHeight="15"/>
  <cols>
    <col min="1" max="1" width="4.6640625" customWidth="1"/>
    <col min="2" max="2" width="1.6640625" customWidth="1"/>
    <col min="3" max="3" width="32.77734375" customWidth="1"/>
    <col min="4" max="7" width="14.6640625" customWidth="1"/>
    <col min="8" max="8" width="16.77734375" customWidth="1"/>
  </cols>
  <sheetData>
    <row r="1" spans="1:8" ht="12.75" customHeight="1" thickBot="1">
      <c r="A1" s="43" t="str">
        <f>'Data Sheet'!$A$49</f>
        <v>Annual Report of Central Hudson Gas &amp; Electric Corp.</v>
      </c>
      <c r="G1" s="191" t="str">
        <f>'Data Sheet'!$A$45</f>
        <v>Year ended December 31, 2013</v>
      </c>
      <c r="H1" s="48"/>
    </row>
    <row r="2" spans="1:8" ht="12.75" customHeight="1">
      <c r="A2" s="44"/>
      <c r="B2" s="45"/>
      <c r="C2" s="45"/>
      <c r="D2" s="45"/>
      <c r="E2" s="45"/>
      <c r="F2" s="45"/>
      <c r="G2" s="45"/>
      <c r="H2" s="46"/>
    </row>
    <row r="3" spans="1:8" ht="15.75" customHeight="1">
      <c r="A3" s="89" t="s">
        <v>2746</v>
      </c>
      <c r="B3" s="48"/>
      <c r="C3" s="90"/>
      <c r="D3" s="48"/>
      <c r="E3" s="48"/>
      <c r="F3" s="48"/>
      <c r="G3" s="48"/>
      <c r="H3" s="49"/>
    </row>
    <row r="4" spans="1:8" ht="12.75" customHeight="1">
      <c r="A4" s="50"/>
      <c r="H4" s="51"/>
    </row>
    <row r="5" spans="1:8" ht="12.75" customHeight="1">
      <c r="A5" s="257" t="s">
        <v>2358</v>
      </c>
      <c r="C5" s="48" t="s">
        <v>2747</v>
      </c>
      <c r="D5" s="48"/>
      <c r="E5" s="48"/>
      <c r="F5" s="48"/>
      <c r="G5" s="48"/>
      <c r="H5" s="49"/>
    </row>
    <row r="6" spans="1:8" ht="12.75" customHeight="1">
      <c r="A6" s="50"/>
      <c r="C6" t="s">
        <v>2748</v>
      </c>
      <c r="D6" s="48"/>
      <c r="E6" s="48"/>
      <c r="F6" s="48"/>
      <c r="G6" s="48"/>
      <c r="H6" s="49"/>
    </row>
    <row r="7" spans="1:8" ht="12.75" customHeight="1">
      <c r="A7" s="50"/>
      <c r="C7" t="s">
        <v>2749</v>
      </c>
      <c r="H7" s="51"/>
    </row>
    <row r="8" spans="1:8" ht="12.75" customHeight="1">
      <c r="A8" s="50"/>
      <c r="E8" s="143"/>
      <c r="F8" s="143"/>
      <c r="G8" s="143"/>
      <c r="H8" s="144"/>
    </row>
    <row r="9" spans="1:8" ht="12.75" customHeight="1">
      <c r="A9" s="803" t="s">
        <v>2411</v>
      </c>
      <c r="B9" s="181"/>
      <c r="C9" s="181"/>
      <c r="D9" s="984" t="s">
        <v>1806</v>
      </c>
      <c r="E9" s="502" t="s">
        <v>1807</v>
      </c>
      <c r="F9" s="494"/>
      <c r="G9" s="494"/>
      <c r="H9" s="244"/>
    </row>
    <row r="10" spans="1:8" ht="12.75" customHeight="1">
      <c r="A10" s="257" t="s">
        <v>2417</v>
      </c>
      <c r="B10" s="222"/>
      <c r="C10" s="501" t="s">
        <v>2221</v>
      </c>
      <c r="D10" s="246" t="s">
        <v>2727</v>
      </c>
      <c r="E10" s="246" t="s">
        <v>2728</v>
      </c>
      <c r="F10" s="246" t="s">
        <v>2729</v>
      </c>
      <c r="G10" s="246" t="s">
        <v>2730</v>
      </c>
      <c r="H10" s="248" t="s">
        <v>1299</v>
      </c>
    </row>
    <row r="11" spans="1:8" ht="12.75" customHeight="1">
      <c r="A11" s="220"/>
      <c r="B11" s="224"/>
      <c r="C11" s="972" t="s">
        <v>2512</v>
      </c>
      <c r="D11" s="250" t="s">
        <v>2513</v>
      </c>
      <c r="E11" s="250" t="s">
        <v>644</v>
      </c>
      <c r="F11" s="250" t="s">
        <v>693</v>
      </c>
      <c r="G11" s="250" t="s">
        <v>1725</v>
      </c>
      <c r="H11" s="251" t="s">
        <v>1726</v>
      </c>
    </row>
    <row r="12" spans="1:8" ht="12.75" customHeight="1">
      <c r="A12" s="257"/>
      <c r="B12" s="222"/>
      <c r="C12" s="566" t="s">
        <v>2750</v>
      </c>
      <c r="D12" s="567"/>
      <c r="E12" s="567"/>
      <c r="F12" s="567"/>
      <c r="G12" s="567"/>
      <c r="H12" s="568"/>
    </row>
    <row r="13" spans="1:8" ht="12.75" customHeight="1">
      <c r="A13" s="257">
        <v>1</v>
      </c>
      <c r="B13" s="222"/>
      <c r="C13" t="s">
        <v>2751</v>
      </c>
      <c r="D13" s="557"/>
      <c r="E13" s="557"/>
      <c r="F13" s="557"/>
      <c r="G13" s="557"/>
      <c r="H13" s="495">
        <f>SUM(E13:G13)</f>
        <v>0</v>
      </c>
    </row>
    <row r="14" spans="1:8" ht="12.75" customHeight="1">
      <c r="A14" s="257">
        <v>2</v>
      </c>
      <c r="B14" s="222"/>
      <c r="C14" t="s">
        <v>2752</v>
      </c>
      <c r="D14" s="232"/>
      <c r="E14" s="232"/>
      <c r="F14" s="232"/>
      <c r="G14" s="232"/>
      <c r="H14" s="233">
        <f>SUM(E14:G14)</f>
        <v>0</v>
      </c>
    </row>
    <row r="15" spans="1:8" ht="12.75" customHeight="1">
      <c r="A15" s="257">
        <v>3</v>
      </c>
      <c r="B15" s="222"/>
      <c r="C15" t="s">
        <v>2753</v>
      </c>
      <c r="D15" s="232"/>
      <c r="E15" s="232"/>
      <c r="F15" s="232"/>
      <c r="G15" s="232"/>
      <c r="H15" s="233">
        <f>SUM(E15:G15)</f>
        <v>0</v>
      </c>
    </row>
    <row r="16" spans="1:8" ht="12.75" customHeight="1">
      <c r="A16" s="257">
        <v>4</v>
      </c>
      <c r="B16" s="222"/>
      <c r="D16" s="232"/>
      <c r="E16" s="232"/>
      <c r="F16" s="232"/>
      <c r="G16" s="232"/>
      <c r="H16" s="233">
        <f>SUM(E16:G16)</f>
        <v>0</v>
      </c>
    </row>
    <row r="17" spans="1:8" ht="12.75" customHeight="1">
      <c r="A17" s="257"/>
      <c r="B17" s="222"/>
      <c r="C17" s="566" t="s">
        <v>248</v>
      </c>
      <c r="D17" s="569"/>
      <c r="E17" s="569"/>
      <c r="F17" s="569"/>
      <c r="G17" s="569"/>
      <c r="H17" s="570"/>
    </row>
    <row r="18" spans="1:8" ht="12.75" customHeight="1">
      <c r="A18" s="257">
        <v>5</v>
      </c>
      <c r="B18" s="222"/>
      <c r="C18" s="678" t="s">
        <v>249</v>
      </c>
      <c r="D18" s="232"/>
      <c r="E18" s="232"/>
      <c r="F18" s="232">
        <v>9218975</v>
      </c>
      <c r="G18" s="232">
        <v>6048025</v>
      </c>
      <c r="H18" s="233">
        <f>SUM(E18:G18)</f>
        <v>15267000</v>
      </c>
    </row>
    <row r="19" spans="1:8" ht="12.75" customHeight="1">
      <c r="A19" s="257">
        <v>6</v>
      </c>
      <c r="B19" s="222"/>
      <c r="C19" s="678" t="s">
        <v>250</v>
      </c>
      <c r="D19" s="232"/>
      <c r="E19" s="232"/>
      <c r="F19" s="232"/>
      <c r="G19" s="232"/>
      <c r="H19" s="233">
        <f>SUM(E19:G19)</f>
        <v>0</v>
      </c>
    </row>
    <row r="20" spans="1:8" ht="12.75" customHeight="1">
      <c r="A20" s="257">
        <v>7</v>
      </c>
      <c r="B20" s="222"/>
      <c r="C20" t="s">
        <v>251</v>
      </c>
      <c r="D20" s="232">
        <v>24531000</v>
      </c>
      <c r="E20" s="232"/>
      <c r="F20" s="232"/>
      <c r="G20" s="232">
        <v>20472000</v>
      </c>
      <c r="H20" s="233">
        <f>SUM(E20:G20)</f>
        <v>20472000</v>
      </c>
    </row>
    <row r="21" spans="1:8" ht="12.75" customHeight="1">
      <c r="A21" s="257">
        <v>8</v>
      </c>
      <c r="B21" s="222"/>
      <c r="D21" s="232"/>
      <c r="E21" s="232"/>
      <c r="F21" s="232"/>
      <c r="G21" s="232"/>
      <c r="H21" s="233">
        <f>SUM(E21:G21)</f>
        <v>0</v>
      </c>
    </row>
    <row r="22" spans="1:8" ht="12.75" customHeight="1">
      <c r="A22" s="257"/>
      <c r="B22" s="222"/>
      <c r="C22" s="566" t="s">
        <v>252</v>
      </c>
      <c r="D22" s="569"/>
      <c r="E22" s="569"/>
      <c r="F22" s="569"/>
      <c r="G22" s="569"/>
      <c r="H22" s="570"/>
    </row>
    <row r="23" spans="1:8" ht="12.75" customHeight="1">
      <c r="A23" s="257">
        <v>9</v>
      </c>
      <c r="B23" s="222"/>
      <c r="C23" t="s">
        <v>253</v>
      </c>
      <c r="D23" s="232">
        <v>172700</v>
      </c>
      <c r="E23" s="232"/>
      <c r="F23" s="232"/>
      <c r="G23" s="232"/>
      <c r="H23" s="233">
        <f>SUM(E23:G23)</f>
        <v>0</v>
      </c>
    </row>
    <row r="24" spans="1:8" ht="12.75" customHeight="1">
      <c r="A24" s="571">
        <v>10</v>
      </c>
      <c r="B24" s="222"/>
      <c r="C24" t="s">
        <v>254</v>
      </c>
      <c r="D24" s="232"/>
      <c r="E24" s="232"/>
      <c r="F24" s="232"/>
      <c r="G24" s="232"/>
      <c r="H24" s="233">
        <f>SUM(E24:G24)</f>
        <v>0</v>
      </c>
    </row>
    <row r="25" spans="1:8" ht="12.75" customHeight="1">
      <c r="A25" s="257">
        <v>11</v>
      </c>
      <c r="B25" s="222"/>
      <c r="D25" s="232"/>
      <c r="E25" s="232"/>
      <c r="F25" s="232"/>
      <c r="G25" s="232"/>
      <c r="H25" s="233">
        <f>SUM(E25:G25)</f>
        <v>0</v>
      </c>
    </row>
    <row r="26" spans="1:8" ht="12.75" customHeight="1">
      <c r="A26" s="257"/>
      <c r="B26" s="222"/>
      <c r="C26" s="566" t="s">
        <v>255</v>
      </c>
      <c r="D26" s="569"/>
      <c r="E26" s="569"/>
      <c r="F26" s="569"/>
      <c r="G26" s="569"/>
      <c r="H26" s="570"/>
    </row>
    <row r="27" spans="1:8" ht="12.75" customHeight="1">
      <c r="A27" s="257">
        <v>12</v>
      </c>
      <c r="B27" s="222"/>
      <c r="D27" s="232"/>
      <c r="E27" s="232"/>
      <c r="F27" s="232"/>
      <c r="G27" s="232"/>
      <c r="H27" s="233">
        <f>SUM(E27:G27)</f>
        <v>0</v>
      </c>
    </row>
    <row r="28" spans="1:8" ht="12.75" customHeight="1">
      <c r="A28" s="257">
        <v>13</v>
      </c>
      <c r="B28" s="222"/>
      <c r="D28" s="232"/>
      <c r="E28" s="232"/>
      <c r="F28" s="232"/>
      <c r="G28" s="232"/>
      <c r="H28" s="233">
        <f>SUM(E28:G28)</f>
        <v>0</v>
      </c>
    </row>
    <row r="29" spans="1:8" ht="12.75" customHeight="1">
      <c r="A29" s="257">
        <v>14</v>
      </c>
      <c r="B29" s="222"/>
      <c r="D29" s="232"/>
      <c r="E29" s="232"/>
      <c r="F29" s="232"/>
      <c r="G29" s="232"/>
      <c r="H29" s="233">
        <f>SUM(E29:G29)</f>
        <v>0</v>
      </c>
    </row>
    <row r="30" spans="1:8" ht="12.75" customHeight="1">
      <c r="A30" s="257">
        <v>15</v>
      </c>
      <c r="B30" s="222"/>
      <c r="D30" s="232"/>
      <c r="E30" s="232"/>
      <c r="F30" s="232"/>
      <c r="G30" s="232"/>
      <c r="H30" s="233">
        <f>SUM(E30:G30)</f>
        <v>0</v>
      </c>
    </row>
    <row r="31" spans="1:8" ht="15.75" customHeight="1" thickBot="1">
      <c r="A31" s="258">
        <v>16</v>
      </c>
      <c r="B31" s="496"/>
      <c r="C31" s="985" t="s">
        <v>1299</v>
      </c>
      <c r="D31" s="573">
        <f>D13+D14+D15+D16+D18+D19+D20+D21+D23+D24+D25+SUM(D27:D30)</f>
        <v>24703700</v>
      </c>
      <c r="E31" s="573">
        <f>E13+E14+E15+E16+E18+E19+E20+E21+E23+E24+E25+SUM(E27:E30)</f>
        <v>0</v>
      </c>
      <c r="F31" s="573">
        <f>F13+F14+F15+F16+F18+F19+F20+F21+F23+F24+F25+SUM(F27:F30)</f>
        <v>9218975</v>
      </c>
      <c r="G31" s="573">
        <f>G13+G14+G15+G16+G18+G19+G20+G21+G23+G24+G25+SUM(G27:G30)</f>
        <v>26520025</v>
      </c>
      <c r="H31" s="574">
        <f>SUM(E31:G31)</f>
        <v>35739000</v>
      </c>
    </row>
    <row r="32" spans="1:8" ht="12.75" customHeight="1" thickTop="1">
      <c r="A32" s="571"/>
      <c r="B32" s="575"/>
      <c r="C32" s="10" t="s">
        <v>1699</v>
      </c>
      <c r="D32" s="575"/>
      <c r="E32" s="575"/>
      <c r="F32" s="575"/>
      <c r="G32" s="575"/>
      <c r="H32" s="576"/>
    </row>
    <row r="33" spans="1:8" ht="15.75" customHeight="1" thickBot="1">
      <c r="A33" s="508">
        <v>17</v>
      </c>
      <c r="B33" s="577"/>
      <c r="C33" s="578" t="s">
        <v>1700</v>
      </c>
      <c r="D33" s="1189">
        <v>9786371</v>
      </c>
      <c r="E33" s="1189"/>
      <c r="F33" s="1189">
        <v>3652097</v>
      </c>
      <c r="G33" s="1189">
        <v>10505908</v>
      </c>
      <c r="H33" s="1190"/>
    </row>
    <row r="34" spans="1:8" ht="12.75" customHeight="1">
      <c r="A34" t="s">
        <v>2744</v>
      </c>
    </row>
    <row r="35" spans="1:8" ht="12.75" customHeight="1">
      <c r="A35" s="48" t="s">
        <v>1701</v>
      </c>
      <c r="B35" s="48"/>
      <c r="C35" s="48"/>
      <c r="D35" s="48"/>
      <c r="E35" s="48"/>
      <c r="F35" s="48"/>
      <c r="G35" s="48"/>
      <c r="H35" s="48"/>
    </row>
    <row r="36" spans="1:8">
      <c r="B36" s="1653"/>
    </row>
    <row r="40" spans="1:8">
      <c r="C40" s="1"/>
    </row>
    <row r="41" spans="1:8">
      <c r="C41" s="70"/>
    </row>
    <row r="43" spans="1:8">
      <c r="C43" s="85"/>
    </row>
    <row r="44" spans="1:8">
      <c r="B44" s="1653"/>
      <c r="C44" s="70"/>
    </row>
    <row r="45" spans="1:8">
      <c r="C45" s="70"/>
    </row>
    <row r="46" spans="1:8">
      <c r="C46" s="70"/>
    </row>
    <row r="47" spans="1:8">
      <c r="C47" s="70"/>
    </row>
    <row r="48" spans="1:8">
      <c r="C48" s="70"/>
    </row>
    <row r="49" spans="3:3">
      <c r="C49" s="70"/>
    </row>
  </sheetData>
  <customSheetViews>
    <customSheetView guid="{4928BF23-7841-445B-B276-4DDA011E86BA}" scale="70" colorId="22" fitToPage="1" topLeftCell="A7">
      <selection activeCell="B44" sqref="B44"/>
      <pageMargins left="0.5" right="0.5" top="0.5" bottom="0.5" header="0" footer="0"/>
      <printOptions horizontalCentered="1" verticalCentered="1"/>
      <pageSetup scale="93" orientation="landscape" r:id="rId1"/>
      <headerFooter alignWithMargins="0"/>
    </customSheetView>
    <customSheetView guid="{10BEBEA5-666D-4E42-8C33-BE2CECB0CEEE}" scale="70" colorId="22" fitToPage="1">
      <selection activeCell="D42" sqref="D42"/>
      <pageMargins left="0.5" right="0.5" top="0.5" bottom="0.5" header="0" footer="0"/>
      <printOptions horizontalCentered="1" verticalCentered="1"/>
      <pageSetup scale="93" orientation="landscape" r:id="rId2"/>
      <headerFooter alignWithMargins="0"/>
    </customSheetView>
    <customSheetView guid="{7EABFE2B-86ED-418A-B3E7-C3498E6134E5}" scale="70" colorId="22" fitToPage="1">
      <selection activeCell="D42" sqref="D42"/>
      <pageMargins left="0.5" right="0.5" top="0.5" bottom="0.5" header="0" footer="0"/>
      <printOptions horizontalCentered="1" verticalCentered="1"/>
      <pageSetup scale="93" orientation="landscape" r:id="rId3"/>
      <headerFooter alignWithMargins="0"/>
    </customSheetView>
    <customSheetView guid="{8787D503-0E53-496F-A823-DBDA291CFB74}" scale="70" colorId="22" fitToPage="1">
      <pageMargins left="0.5" right="0.5" top="0.5" bottom="0.5" header="0" footer="0"/>
      <printOptions horizontalCentered="1" verticalCentered="1"/>
      <pageSetup scale="93" orientation="landscape" r:id="rId4"/>
      <headerFooter alignWithMargins="0"/>
    </customSheetView>
    <customSheetView guid="{56FC0D8B-DE78-4144-BF1E-B4BF4CC15D6C}" scale="70" colorId="22" fitToPage="1">
      <pageMargins left="0.5" right="0.5" top="0.5" bottom="0.5" header="0" footer="0"/>
      <printOptions horizontalCentered="1" verticalCentered="1"/>
      <pageSetup scale="93" orientation="landscape" r:id="rId5"/>
      <headerFooter alignWithMargins="0"/>
    </customSheetView>
    <customSheetView guid="{22D28A66-17F3-4A9A-B88B-6F61E2AD90F2}" scale="70" colorId="22" fitToPage="1">
      <pageMargins left="0.5" right="0.5" top="0.5" bottom="0.5" header="0" footer="0"/>
      <printOptions horizontalCentered="1" verticalCentered="1"/>
      <pageSetup scale="93" orientation="landscape" r:id="rId6"/>
      <headerFooter alignWithMargins="0"/>
    </customSheetView>
    <customSheetView guid="{38FEF62C-E434-43FF-91B6-A4BAF1D28941}" scale="70" colorId="22" fitToPage="1">
      <pageMargins left="0.5" right="0.5" top="0.5" bottom="0.5" header="0" footer="0"/>
      <printOptions horizontalCentered="1" verticalCentered="1"/>
      <pageSetup scale="93" orientation="landscape" r:id="rId7"/>
      <headerFooter alignWithMargins="0"/>
    </customSheetView>
    <customSheetView guid="{3B00EE9E-100B-4E0B-97A5-9938B41F46C6}" scale="70" colorId="22" fitToPage="1">
      <pageMargins left="0.5" right="0.5" top="0.5" bottom="0.5" header="0" footer="0"/>
      <printOptions horizontalCentered="1" verticalCentered="1"/>
      <pageSetup scale="93" orientation="landscape" r:id="rId8"/>
      <headerFooter alignWithMargins="0"/>
    </customSheetView>
    <customSheetView guid="{70140D13-E05C-4A32-B097-7656031EFC54}" scale="70" colorId="22" fitToPage="1">
      <pageMargins left="0.5" right="0.5" top="0.5" bottom="0.5" header="0" footer="0"/>
      <printOptions horizontalCentered="1" verticalCentered="1"/>
      <pageSetup scale="93" orientation="landscape" r:id="rId9"/>
      <headerFooter alignWithMargins="0"/>
    </customSheetView>
    <customSheetView guid="{3A57D69F-D25D-44C3-9DE0-88B774091642}" scale="70" colorId="22" fitToPage="1">
      <pageMargins left="0.5" right="0.5" top="0.5" bottom="0.5" header="0" footer="0"/>
      <printOptions horizontalCentered="1" verticalCentered="1"/>
      <pageSetup scale="93" orientation="landscape" r:id="rId10"/>
      <headerFooter alignWithMargins="0"/>
    </customSheetView>
    <customSheetView guid="{CA9A34E5-DE78-429D-AEC4-74C7250B775C}" scale="70" colorId="22" fitToPage="1">
      <pageMargins left="0.5" right="0.5" top="0.5" bottom="0.5" header="0" footer="0"/>
      <printOptions horizontalCentered="1" verticalCentered="1"/>
      <pageSetup scale="93" orientation="landscape" r:id="rId11"/>
      <headerFooter alignWithMargins="0"/>
    </customSheetView>
    <customSheetView guid="{B4A791FD-BFAC-4ED1-AC79-FF865E98E4E3}" scale="70" colorId="22" fitToPage="1">
      <selection activeCell="D42" sqref="D42"/>
      <pageMargins left="0.5" right="0.5" top="0.5" bottom="0.5" header="0" footer="0"/>
      <printOptions horizontalCentered="1" verticalCentered="1"/>
      <pageSetup scale="93" orientation="landscape" r:id="rId12"/>
      <headerFooter alignWithMargins="0"/>
    </customSheetView>
    <customSheetView guid="{1DFCFAAB-BEA9-4033-B573-C1428C6D4616}" scale="70" colorId="22" fitToPage="1">
      <selection activeCell="D42" sqref="D42"/>
      <pageMargins left="0.5" right="0.5" top="0.5" bottom="0.5" header="0" footer="0"/>
      <printOptions horizontalCentered="1" verticalCentered="1"/>
      <pageSetup scale="93" orientation="landscape" r:id="rId13"/>
      <headerFooter alignWithMargins="0"/>
    </customSheetView>
    <customSheetView guid="{24B34512-AD5F-4011-887B-567D11190E35}" scale="70" colorId="22" fitToPage="1">
      <selection activeCell="D42" sqref="D42"/>
      <pageMargins left="0.5" right="0.5" top="0.5" bottom="0.5" header="0" footer="0"/>
      <printOptions horizontalCentered="1" verticalCentered="1"/>
      <pageSetup scale="93" orientation="landscape" r:id="rId14"/>
      <headerFooter alignWithMargins="0"/>
    </customSheetView>
  </customSheetViews>
  <printOptions horizontalCentered="1" verticalCentered="1"/>
  <pageMargins left="0.5" right="0.5" top="0.5" bottom="0.5" header="0" footer="0"/>
  <pageSetup scale="93" orientation="landscape" r:id="rId15"/>
  <headerFooter alignWithMargins="0"/>
</worksheet>
</file>

<file path=xl/worksheets/sheet24.xml><?xml version="1.0" encoding="utf-8"?>
<worksheet xmlns="http://schemas.openxmlformats.org/spreadsheetml/2006/main" xmlns:r="http://schemas.openxmlformats.org/officeDocument/2006/relationships">
  <sheetPr transitionEvaluation="1">
    <pageSetUpPr fitToPage="1"/>
  </sheetPr>
  <dimension ref="A1:Q77"/>
  <sheetViews>
    <sheetView defaultGridColor="0" topLeftCell="A13" colorId="22" zoomScale="70" zoomScaleNormal="70" workbookViewId="0">
      <selection activeCell="B46" sqref="B46:B47"/>
    </sheetView>
  </sheetViews>
  <sheetFormatPr defaultColWidth="9.6640625" defaultRowHeight="15"/>
  <cols>
    <col min="1" max="1" width="4.6640625" customWidth="1"/>
    <col min="2" max="2" width="60.6640625" customWidth="1"/>
    <col min="3" max="3" width="15.6640625" customWidth="1"/>
    <col min="4" max="4" width="16.21875" customWidth="1"/>
  </cols>
  <sheetData>
    <row r="1" spans="1:17" ht="15.75" thickBot="1">
      <c r="A1" s="43" t="str">
        <f>'Data Sheet'!$A$49</f>
        <v>Annual Report of Central Hudson Gas &amp; Electric Corp.</v>
      </c>
      <c r="C1" s="191" t="str">
        <f>'Data Sheet'!$A$45</f>
        <v>Year ended December 31, 2013</v>
      </c>
      <c r="D1" s="48"/>
      <c r="Q1" s="580"/>
    </row>
    <row r="2" spans="1:17">
      <c r="A2" s="44"/>
      <c r="B2" s="45"/>
      <c r="C2" s="45"/>
      <c r="D2" s="46"/>
    </row>
    <row r="3" spans="1:17" ht="15.75">
      <c r="A3" s="89" t="s">
        <v>1702</v>
      </c>
      <c r="B3" s="90"/>
      <c r="C3" s="48"/>
      <c r="D3" s="49"/>
    </row>
    <row r="4" spans="1:17">
      <c r="A4" s="50"/>
      <c r="D4" s="51"/>
    </row>
    <row r="5" spans="1:17">
      <c r="A5" s="50"/>
      <c r="B5" t="s">
        <v>1703</v>
      </c>
      <c r="D5" s="51"/>
    </row>
    <row r="6" spans="1:17">
      <c r="A6" s="50"/>
      <c r="B6" t="s">
        <v>1704</v>
      </c>
      <c r="D6" s="51"/>
    </row>
    <row r="7" spans="1:17">
      <c r="A7" s="50"/>
      <c r="B7" t="s">
        <v>1705</v>
      </c>
      <c r="D7" s="51"/>
    </row>
    <row r="8" spans="1:17">
      <c r="A8" s="50"/>
      <c r="B8" t="s">
        <v>1706</v>
      </c>
      <c r="D8" s="51"/>
    </row>
    <row r="9" spans="1:17">
      <c r="A9" s="50"/>
      <c r="B9" t="s">
        <v>530</v>
      </c>
      <c r="D9" s="51"/>
    </row>
    <row r="10" spans="1:17">
      <c r="A10" s="50"/>
      <c r="B10" t="s">
        <v>531</v>
      </c>
      <c r="D10" s="51"/>
    </row>
    <row r="11" spans="1:17">
      <c r="A11" s="220"/>
      <c r="B11" s="143"/>
      <c r="C11" s="143"/>
      <c r="D11" s="144"/>
    </row>
    <row r="12" spans="1:17">
      <c r="A12" s="50"/>
      <c r="B12" s="174"/>
      <c r="C12" s="501" t="s">
        <v>532</v>
      </c>
      <c r="D12" s="248" t="s">
        <v>533</v>
      </c>
    </row>
    <row r="13" spans="1:17">
      <c r="A13" s="257" t="s">
        <v>1758</v>
      </c>
      <c r="B13" s="245" t="s">
        <v>534</v>
      </c>
      <c r="C13" s="501" t="s">
        <v>282</v>
      </c>
      <c r="D13" s="248" t="s">
        <v>535</v>
      </c>
    </row>
    <row r="14" spans="1:17">
      <c r="A14" s="258" t="s">
        <v>1761</v>
      </c>
      <c r="B14" s="249" t="s">
        <v>2512</v>
      </c>
      <c r="C14" s="972" t="s">
        <v>2513</v>
      </c>
      <c r="D14" s="251" t="s">
        <v>644</v>
      </c>
    </row>
    <row r="15" spans="1:17">
      <c r="A15" s="257">
        <v>1</v>
      </c>
      <c r="B15" s="174" t="s">
        <v>536</v>
      </c>
      <c r="C15" s="581"/>
      <c r="D15" s="568"/>
    </row>
    <row r="16" spans="1:17">
      <c r="A16" s="257">
        <v>2</v>
      </c>
      <c r="B16" s="174"/>
      <c r="C16" s="155"/>
      <c r="D16" s="495"/>
    </row>
    <row r="17" spans="1:4">
      <c r="A17" s="257">
        <v>3</v>
      </c>
      <c r="B17" s="178"/>
      <c r="C17" s="186"/>
      <c r="D17" s="233"/>
    </row>
    <row r="18" spans="1:4">
      <c r="A18" s="257">
        <v>4</v>
      </c>
      <c r="B18" s="174"/>
      <c r="C18" s="186"/>
      <c r="D18" s="233"/>
    </row>
    <row r="19" spans="1:4">
      <c r="A19" s="257">
        <v>5</v>
      </c>
      <c r="B19" s="174"/>
      <c r="C19" s="186"/>
      <c r="D19" s="233"/>
    </row>
    <row r="20" spans="1:4">
      <c r="A20" s="257">
        <v>6</v>
      </c>
      <c r="B20" s="174"/>
      <c r="C20" s="186"/>
      <c r="D20" s="233"/>
    </row>
    <row r="21" spans="1:4">
      <c r="A21" s="257">
        <v>7</v>
      </c>
      <c r="B21" s="174"/>
      <c r="C21" s="186"/>
      <c r="D21" s="233"/>
    </row>
    <row r="22" spans="1:4">
      <c r="A22" s="257">
        <v>8</v>
      </c>
      <c r="B22" s="174"/>
      <c r="C22" s="186"/>
      <c r="D22" s="233"/>
    </row>
    <row r="23" spans="1:4">
      <c r="A23" s="257">
        <v>9</v>
      </c>
      <c r="B23" s="174"/>
      <c r="C23" s="186"/>
      <c r="D23" s="233"/>
    </row>
    <row r="24" spans="1:4">
      <c r="A24" s="257">
        <v>10</v>
      </c>
      <c r="B24" s="174"/>
      <c r="C24" s="186"/>
      <c r="D24" s="233"/>
    </row>
    <row r="25" spans="1:4">
      <c r="A25" s="257">
        <v>11</v>
      </c>
      <c r="B25" s="174"/>
      <c r="C25" s="186"/>
      <c r="D25" s="233"/>
    </row>
    <row r="26" spans="1:4">
      <c r="A26" s="257">
        <v>12</v>
      </c>
      <c r="B26" s="174"/>
      <c r="C26" s="186"/>
      <c r="D26" s="233"/>
    </row>
    <row r="27" spans="1:4">
      <c r="A27" s="257">
        <v>13</v>
      </c>
      <c r="B27" s="174"/>
      <c r="C27" s="186"/>
      <c r="D27" s="233"/>
    </row>
    <row r="28" spans="1:4">
      <c r="A28" s="257">
        <v>14</v>
      </c>
      <c r="B28" s="174"/>
      <c r="C28" s="186"/>
      <c r="D28" s="233"/>
    </row>
    <row r="29" spans="1:4">
      <c r="A29" s="257">
        <v>15</v>
      </c>
      <c r="B29" s="174"/>
      <c r="C29" s="186"/>
      <c r="D29" s="233"/>
    </row>
    <row r="30" spans="1:4">
      <c r="A30" s="257">
        <v>16</v>
      </c>
      <c r="B30" s="174"/>
      <c r="C30" s="186"/>
      <c r="D30" s="233"/>
    </row>
    <row r="31" spans="1:4">
      <c r="A31" s="257">
        <v>17</v>
      </c>
      <c r="B31" s="174"/>
      <c r="C31" s="186"/>
      <c r="D31" s="233"/>
    </row>
    <row r="32" spans="1:4">
      <c r="A32" s="257">
        <v>18</v>
      </c>
      <c r="B32" s="174"/>
      <c r="C32" s="186"/>
      <c r="D32" s="233"/>
    </row>
    <row r="33" spans="1:4">
      <c r="A33" s="257">
        <v>19</v>
      </c>
      <c r="B33" s="174"/>
      <c r="C33" s="186"/>
      <c r="D33" s="233"/>
    </row>
    <row r="34" spans="1:4">
      <c r="A34" s="257">
        <v>20</v>
      </c>
      <c r="B34" s="174"/>
      <c r="C34" s="186"/>
      <c r="D34" s="233"/>
    </row>
    <row r="35" spans="1:4">
      <c r="A35" s="257">
        <v>21</v>
      </c>
      <c r="B35" s="986" t="s">
        <v>1435</v>
      </c>
      <c r="C35" s="582">
        <f>SUM(C16:C34)</f>
        <v>0</v>
      </c>
      <c r="D35" s="500">
        <f>SUM(D16:D34)</f>
        <v>0</v>
      </c>
    </row>
    <row r="36" spans="1:4">
      <c r="A36" s="257">
        <v>22</v>
      </c>
      <c r="B36" s="1654"/>
      <c r="C36" s="581"/>
      <c r="D36" s="583"/>
    </row>
    <row r="37" spans="1:4">
      <c r="A37" s="257">
        <v>23</v>
      </c>
      <c r="B37" s="174"/>
      <c r="C37" s="155"/>
      <c r="D37" s="495"/>
    </row>
    <row r="38" spans="1:4">
      <c r="A38" s="257">
        <v>24</v>
      </c>
      <c r="B38" s="174"/>
      <c r="C38" s="186"/>
      <c r="D38" s="233"/>
    </row>
    <row r="39" spans="1:4">
      <c r="A39" s="257">
        <v>25</v>
      </c>
      <c r="B39" s="174"/>
      <c r="C39" s="186"/>
      <c r="D39" s="233"/>
    </row>
    <row r="40" spans="1:4">
      <c r="A40" s="257">
        <v>26</v>
      </c>
      <c r="B40" s="174"/>
      <c r="C40" s="186"/>
      <c r="D40" s="233"/>
    </row>
    <row r="41" spans="1:4">
      <c r="A41" s="257">
        <v>27</v>
      </c>
      <c r="B41" s="174"/>
      <c r="C41" s="186"/>
      <c r="D41" s="233"/>
    </row>
    <row r="42" spans="1:4">
      <c r="A42" s="257">
        <v>28</v>
      </c>
      <c r="B42" s="174"/>
      <c r="C42" s="186"/>
      <c r="D42" s="233"/>
    </row>
    <row r="43" spans="1:4">
      <c r="A43" s="257">
        <v>29</v>
      </c>
      <c r="B43" s="174"/>
      <c r="C43" s="186"/>
      <c r="D43" s="233"/>
    </row>
    <row r="44" spans="1:4">
      <c r="A44" s="257">
        <v>30</v>
      </c>
      <c r="B44" s="1654"/>
      <c r="C44" s="186"/>
      <c r="D44" s="233"/>
    </row>
    <row r="45" spans="1:4">
      <c r="A45" s="257">
        <v>31</v>
      </c>
      <c r="B45" s="174"/>
      <c r="C45" s="186"/>
      <c r="D45" s="233"/>
    </row>
    <row r="46" spans="1:4">
      <c r="A46" s="257">
        <v>32</v>
      </c>
      <c r="B46" s="174"/>
      <c r="C46" s="186"/>
      <c r="D46" s="233"/>
    </row>
    <row r="47" spans="1:4">
      <c r="A47" s="257">
        <v>33</v>
      </c>
      <c r="B47" s="174"/>
      <c r="C47" s="186"/>
      <c r="D47" s="233"/>
    </row>
    <row r="48" spans="1:4">
      <c r="A48" s="257">
        <v>34</v>
      </c>
      <c r="B48" s="174"/>
      <c r="C48" s="186"/>
      <c r="D48" s="233"/>
    </row>
    <row r="49" spans="1:4">
      <c r="A49" s="257">
        <v>35</v>
      </c>
      <c r="B49" s="174"/>
      <c r="C49" s="186"/>
      <c r="D49" s="233"/>
    </row>
    <row r="50" spans="1:4">
      <c r="A50" s="257">
        <v>36</v>
      </c>
      <c r="B50" s="174"/>
      <c r="C50" s="186"/>
      <c r="D50" s="233"/>
    </row>
    <row r="51" spans="1:4">
      <c r="A51" s="257">
        <v>37</v>
      </c>
      <c r="B51" s="174"/>
      <c r="C51" s="186"/>
      <c r="D51" s="233"/>
    </row>
    <row r="52" spans="1:4">
      <c r="A52" s="257">
        <v>38</v>
      </c>
      <c r="B52" s="174"/>
      <c r="C52" s="186"/>
      <c r="D52" s="233"/>
    </row>
    <row r="53" spans="1:4">
      <c r="A53" s="257">
        <v>40</v>
      </c>
      <c r="B53" s="174"/>
      <c r="C53" s="186"/>
      <c r="D53" s="233"/>
    </row>
    <row r="54" spans="1:4">
      <c r="A54" s="257">
        <v>41</v>
      </c>
      <c r="B54" s="174"/>
      <c r="C54" s="186"/>
      <c r="D54" s="233"/>
    </row>
    <row r="55" spans="1:4">
      <c r="A55" s="257">
        <v>42</v>
      </c>
      <c r="B55" s="174"/>
      <c r="C55" s="186"/>
      <c r="D55" s="233"/>
    </row>
    <row r="56" spans="1:4">
      <c r="A56" s="257">
        <v>43</v>
      </c>
      <c r="B56" s="174"/>
      <c r="C56" s="186"/>
      <c r="D56" s="233"/>
    </row>
    <row r="57" spans="1:4">
      <c r="A57" s="257">
        <v>44</v>
      </c>
      <c r="B57" s="174"/>
      <c r="C57" s="186"/>
      <c r="D57" s="233"/>
    </row>
    <row r="58" spans="1:4">
      <c r="A58" s="257">
        <v>45</v>
      </c>
      <c r="B58" s="174"/>
      <c r="C58" s="186"/>
      <c r="D58" s="233"/>
    </row>
    <row r="59" spans="1:4">
      <c r="A59" s="257">
        <v>46</v>
      </c>
      <c r="B59" s="986" t="s">
        <v>1436</v>
      </c>
      <c r="C59" s="582">
        <f>SUM(C37:C58)</f>
        <v>0</v>
      </c>
      <c r="D59" s="500">
        <f>SUM(D37:D58)</f>
        <v>0</v>
      </c>
    </row>
    <row r="60" spans="1:4" ht="15.75" thickBot="1">
      <c r="A60" s="508">
        <v>47</v>
      </c>
      <c r="B60" s="987" t="s">
        <v>1437</v>
      </c>
      <c r="C60" s="584">
        <f>C35+C59</f>
        <v>0</v>
      </c>
      <c r="D60" s="510">
        <f>D35+D59</f>
        <v>0</v>
      </c>
    </row>
    <row r="61" spans="1:4">
      <c r="C61" s="186"/>
      <c r="D61" t="s">
        <v>2356</v>
      </c>
    </row>
    <row r="62" spans="1:4">
      <c r="A62" s="48" t="s">
        <v>1438</v>
      </c>
      <c r="B62" s="48"/>
      <c r="C62" s="48"/>
      <c r="D62" s="48"/>
    </row>
    <row r="69" spans="2:2">
      <c r="B69" s="70"/>
    </row>
    <row r="72" spans="2:2">
      <c r="B72" s="70"/>
    </row>
    <row r="73" spans="2:2">
      <c r="B73" s="70"/>
    </row>
    <row r="74" spans="2:2">
      <c r="B74" s="70"/>
    </row>
    <row r="75" spans="2:2">
      <c r="B75" s="70"/>
    </row>
    <row r="76" spans="2:2">
      <c r="B76" s="70"/>
    </row>
    <row r="77" spans="2:2">
      <c r="B77" s="70"/>
    </row>
  </sheetData>
  <customSheetViews>
    <customSheetView guid="{4928BF23-7841-445B-B276-4DDA011E86BA}" scale="70" colorId="22" fitToPage="1" topLeftCell="A7">
      <selection activeCell="B44" sqref="B44"/>
      <pageMargins left="0.5" right="0.5" top="0.5" bottom="0.5" header="0.5" footer="0.5"/>
      <printOptions horizontalCentered="1" verticalCentered="1"/>
      <pageSetup scale="78" orientation="portrait" r:id="rId1"/>
      <headerFooter alignWithMargins="0"/>
    </customSheetView>
    <customSheetView guid="{10BEBEA5-666D-4E42-8C33-BE2CECB0CEEE}" scale="70" colorId="22" fitToPage="1">
      <selection activeCell="B1" sqref="B1"/>
      <pageMargins left="0.5" right="0.5" top="0.5" bottom="0.5" header="0.5" footer="0.5"/>
      <printOptions horizontalCentered="1" verticalCentered="1"/>
      <pageSetup scale="76" orientation="portrait" r:id="rId2"/>
      <headerFooter alignWithMargins="0"/>
    </customSheetView>
    <customSheetView guid="{7EABFE2B-86ED-418A-B3E7-C3498E6134E5}" scale="70" colorId="22" fitToPage="1">
      <selection activeCell="B1" sqref="B1"/>
      <pageMargins left="0.5" right="0.5" top="0.5" bottom="0.5" header="0.5" footer="0.5"/>
      <printOptions horizontalCentered="1" verticalCentered="1"/>
      <pageSetup scale="76" orientation="portrait" r:id="rId3"/>
      <headerFooter alignWithMargins="0"/>
    </customSheetView>
    <customSheetView guid="{8787D503-0E53-496F-A823-DBDA291CFB74}" scale="70" colorId="22" fitToPage="1">
      <selection activeCell="B1" sqref="B1"/>
      <pageMargins left="0.5" right="0.5" top="0.5" bottom="0.5" header="0.5" footer="0.5"/>
      <printOptions horizontalCentered="1" verticalCentered="1"/>
      <pageSetup scale="76" orientation="portrait" r:id="rId4"/>
      <headerFooter alignWithMargins="0"/>
    </customSheetView>
    <customSheetView guid="{56FC0D8B-DE78-4144-BF1E-B4BF4CC15D6C}" scale="70" colorId="22" fitToPage="1">
      <selection activeCell="B1" sqref="B1"/>
      <pageMargins left="0.5" right="0.5" top="0.5" bottom="0.5" header="0.5" footer="0.5"/>
      <printOptions horizontalCentered="1" verticalCentered="1"/>
      <pageSetup scale="76" orientation="portrait" r:id="rId5"/>
      <headerFooter alignWithMargins="0"/>
    </customSheetView>
    <customSheetView guid="{22D28A66-17F3-4A9A-B88B-6F61E2AD90F2}" scale="70" colorId="22" fitToPage="1">
      <selection activeCell="B1" sqref="B1"/>
      <pageMargins left="0.5" right="0.5" top="0.5" bottom="0.5" header="0.5" footer="0.5"/>
      <printOptions horizontalCentered="1" verticalCentered="1"/>
      <pageSetup scale="76" orientation="portrait" r:id="rId6"/>
      <headerFooter alignWithMargins="0"/>
    </customSheetView>
    <customSheetView guid="{38FEF62C-E434-43FF-91B6-A4BAF1D28941}" scale="70" colorId="22" fitToPage="1">
      <selection activeCell="B1" sqref="B1"/>
      <pageMargins left="0.5" right="0.5" top="0.5" bottom="0.5" header="0.5" footer="0.5"/>
      <printOptions horizontalCentered="1" verticalCentered="1"/>
      <pageSetup scale="76" orientation="portrait" r:id="rId7"/>
      <headerFooter alignWithMargins="0"/>
    </customSheetView>
    <customSheetView guid="{3B00EE9E-100B-4E0B-97A5-9938B41F46C6}" scale="70" colorId="22" fitToPage="1">
      <selection activeCell="B1" sqref="B1"/>
      <pageMargins left="0.5" right="0.5" top="0.5" bottom="0.5" header="0.5" footer="0.5"/>
      <printOptions horizontalCentered="1" verticalCentered="1"/>
      <pageSetup scale="76" orientation="portrait" r:id="rId8"/>
      <headerFooter alignWithMargins="0"/>
    </customSheetView>
    <customSheetView guid="{70140D13-E05C-4A32-B097-7656031EFC54}" scale="70" colorId="22" fitToPage="1">
      <selection activeCell="B1" sqref="B1"/>
      <pageMargins left="0.5" right="0.5" top="0.5" bottom="0.5" header="0.5" footer="0.5"/>
      <printOptions horizontalCentered="1" verticalCentered="1"/>
      <pageSetup scale="76" orientation="portrait" r:id="rId9"/>
      <headerFooter alignWithMargins="0"/>
    </customSheetView>
    <customSheetView guid="{3A57D69F-D25D-44C3-9DE0-88B774091642}" scale="70" colorId="22" fitToPage="1">
      <selection activeCell="B1" sqref="B1"/>
      <pageMargins left="0.5" right="0.5" top="0.5" bottom="0.5" header="0.5" footer="0.5"/>
      <printOptions horizontalCentered="1" verticalCentered="1"/>
      <pageSetup scale="76" orientation="portrait" r:id="rId10"/>
      <headerFooter alignWithMargins="0"/>
    </customSheetView>
    <customSheetView guid="{CA9A34E5-DE78-429D-AEC4-74C7250B775C}" scale="70" colorId="22" fitToPage="1">
      <selection activeCell="B1" sqref="B1"/>
      <pageMargins left="0.5" right="0.5" top="0.5" bottom="0.5" header="0.5" footer="0.5"/>
      <printOptions horizontalCentered="1" verticalCentered="1"/>
      <pageSetup scale="76" orientation="portrait" r:id="rId11"/>
      <headerFooter alignWithMargins="0"/>
    </customSheetView>
    <customSheetView guid="{B4A791FD-BFAC-4ED1-AC79-FF865E98E4E3}" scale="70" colorId="22" fitToPage="1">
      <selection activeCell="B1" sqref="B1"/>
      <pageMargins left="0.5" right="0.5" top="0.5" bottom="0.5" header="0.5" footer="0.5"/>
      <printOptions horizontalCentered="1" verticalCentered="1"/>
      <pageSetup scale="76" orientation="portrait" r:id="rId12"/>
      <headerFooter alignWithMargins="0"/>
    </customSheetView>
    <customSheetView guid="{1DFCFAAB-BEA9-4033-B573-C1428C6D4616}" scale="70" colorId="22" fitToPage="1">
      <selection activeCell="B1" sqref="B1"/>
      <pageMargins left="0.5" right="0.5" top="0.5" bottom="0.5" header="0.5" footer="0.5"/>
      <printOptions horizontalCentered="1" verticalCentered="1"/>
      <pageSetup scale="76" orientation="portrait" r:id="rId13"/>
      <headerFooter alignWithMargins="0"/>
    </customSheetView>
    <customSheetView guid="{24B34512-AD5F-4011-887B-567D11190E35}" scale="70" colorId="22" fitToPage="1">
      <selection activeCell="B1" sqref="B1"/>
      <pageMargins left="0.5" right="0.5" top="0.5" bottom="0.5" header="0.5" footer="0.5"/>
      <printOptions horizontalCentered="1" verticalCentered="1"/>
      <pageSetup scale="76" orientation="portrait" r:id="rId14"/>
      <headerFooter alignWithMargins="0"/>
    </customSheetView>
  </customSheetViews>
  <printOptions horizontalCentered="1" verticalCentered="1"/>
  <pageMargins left="0.5" right="0.5" top="0.5" bottom="0.5" header="0.5" footer="0.5"/>
  <pageSetup scale="78" orientation="portrait" r:id="rId15"/>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G65"/>
  <sheetViews>
    <sheetView topLeftCell="A4" zoomScale="50" zoomScaleNormal="50" zoomScaleSheetLayoutView="25" workbookViewId="0">
      <selection activeCell="L32" sqref="L32"/>
    </sheetView>
  </sheetViews>
  <sheetFormatPr defaultRowHeight="15"/>
  <cols>
    <col min="1" max="1" width="4.77734375" customWidth="1"/>
    <col min="2" max="2" width="1.6640625" customWidth="1"/>
    <col min="3" max="3" width="45.21875" customWidth="1"/>
    <col min="4" max="4" width="58.6640625" customWidth="1"/>
    <col min="5" max="5" width="16" customWidth="1"/>
    <col min="6" max="6" width="19.77734375" customWidth="1"/>
    <col min="7" max="7" width="32.77734375" customWidth="1"/>
  </cols>
  <sheetData>
    <row r="1" spans="1:7" ht="15.75" thickBot="1">
      <c r="A1" s="43" t="str">
        <f>'Data Sheet'!$A$49</f>
        <v>Annual Report of Central Hudson Gas &amp; Electric Corp.</v>
      </c>
      <c r="F1" s="1146"/>
      <c r="G1" s="1191" t="str">
        <f>'Data Sheet'!$A$45</f>
        <v>Year ended December 31, 2013</v>
      </c>
    </row>
    <row r="2" spans="1:7">
      <c r="A2" s="44"/>
      <c r="B2" s="45"/>
      <c r="C2" s="45"/>
      <c r="D2" s="45"/>
      <c r="E2" s="45"/>
      <c r="G2" s="46"/>
    </row>
    <row r="3" spans="1:7" ht="20.25">
      <c r="A3" s="1095" t="s">
        <v>1439</v>
      </c>
      <c r="B3" s="1119"/>
      <c r="C3" s="1119"/>
      <c r="D3" s="1119"/>
      <c r="E3" s="1119"/>
      <c r="F3" s="1119"/>
      <c r="G3" s="1120"/>
    </row>
    <row r="4" spans="1:7" ht="20.25">
      <c r="A4" s="1096"/>
      <c r="B4" s="1092"/>
      <c r="C4" s="1092"/>
      <c r="D4" s="1092"/>
      <c r="E4" s="1092"/>
      <c r="F4" s="1092"/>
      <c r="G4" s="1121"/>
    </row>
    <row r="5" spans="1:7" ht="20.25">
      <c r="A5" s="1122" t="s">
        <v>2358</v>
      </c>
      <c r="B5" s="1092"/>
      <c r="C5" s="1092" t="s">
        <v>1440</v>
      </c>
      <c r="D5" s="1092"/>
      <c r="E5" s="1092"/>
      <c r="F5" s="1092"/>
      <c r="G5" s="1121"/>
    </row>
    <row r="6" spans="1:7" ht="20.25">
      <c r="A6" s="1096"/>
      <c r="B6" s="1092"/>
      <c r="C6" s="1092" t="s">
        <v>1441</v>
      </c>
      <c r="D6" s="1092"/>
      <c r="E6" s="1092"/>
      <c r="F6" s="1092"/>
      <c r="G6" s="1121"/>
    </row>
    <row r="7" spans="1:7" ht="20.25">
      <c r="A7" s="1096"/>
      <c r="B7" s="1092"/>
      <c r="C7" s="1092" t="s">
        <v>547</v>
      </c>
      <c r="D7" s="1092"/>
      <c r="E7" s="1092"/>
      <c r="F7" s="1092"/>
      <c r="G7" s="1121"/>
    </row>
    <row r="8" spans="1:7" ht="20.25">
      <c r="A8" s="1096"/>
      <c r="B8" s="1092"/>
      <c r="C8" s="1092" t="s">
        <v>548</v>
      </c>
      <c r="D8" s="1092"/>
      <c r="E8" s="1092"/>
      <c r="F8" s="1092"/>
      <c r="G8" s="1121"/>
    </row>
    <row r="9" spans="1:7" ht="20.25">
      <c r="A9" s="1096"/>
      <c r="B9" s="1092"/>
      <c r="C9" s="1092" t="s">
        <v>549</v>
      </c>
      <c r="D9" s="1092"/>
      <c r="E9" s="1092"/>
      <c r="F9" s="1092"/>
      <c r="G9" s="1121"/>
    </row>
    <row r="10" spans="1:7" ht="20.25">
      <c r="A10" s="1096"/>
      <c r="B10" s="1092"/>
      <c r="C10" s="1092" t="s">
        <v>550</v>
      </c>
      <c r="D10" s="1092"/>
      <c r="E10" s="1092"/>
      <c r="F10" s="1092"/>
      <c r="G10" s="1121"/>
    </row>
    <row r="11" spans="1:7" ht="20.25">
      <c r="A11" s="1096"/>
      <c r="B11" s="1092"/>
      <c r="C11" s="1092" t="s">
        <v>551</v>
      </c>
      <c r="D11" s="1092"/>
      <c r="E11" s="1092"/>
      <c r="F11" s="1092"/>
      <c r="G11" s="1121"/>
    </row>
    <row r="12" spans="1:7" ht="20.25">
      <c r="A12" s="1096"/>
      <c r="B12" s="1092"/>
      <c r="C12" s="1092" t="s">
        <v>552</v>
      </c>
      <c r="D12" s="1092"/>
      <c r="E12" s="1092"/>
      <c r="F12" s="1092"/>
      <c r="G12" s="1121"/>
    </row>
    <row r="13" spans="1:7" ht="20.25">
      <c r="A13" s="1096"/>
      <c r="B13" s="1092"/>
      <c r="C13" s="1092" t="s">
        <v>553</v>
      </c>
      <c r="D13" s="1092"/>
      <c r="E13" s="1092"/>
      <c r="F13" s="1092"/>
      <c r="G13" s="1121"/>
    </row>
    <row r="14" spans="1:7" ht="20.25">
      <c r="A14" s="1096"/>
      <c r="B14" s="1092"/>
      <c r="C14" s="1092" t="s">
        <v>554</v>
      </c>
      <c r="D14" s="1092"/>
      <c r="E14" s="1092"/>
      <c r="F14" s="1092"/>
      <c r="G14" s="1121"/>
    </row>
    <row r="15" spans="1:7" ht="20.25">
      <c r="A15" s="1096"/>
      <c r="B15" s="1092"/>
      <c r="C15" s="1092"/>
      <c r="D15" s="1092"/>
      <c r="E15" s="1092"/>
      <c r="F15" s="1092"/>
      <c r="G15" s="1121"/>
    </row>
    <row r="16" spans="1:7" ht="20.25">
      <c r="A16" s="1096"/>
      <c r="B16" s="1092"/>
      <c r="C16" s="1092"/>
      <c r="D16" s="1092"/>
      <c r="E16" s="1092"/>
      <c r="F16" s="1092"/>
      <c r="G16" s="1121"/>
    </row>
    <row r="17" spans="1:7" ht="20.25">
      <c r="A17" s="1123" t="s">
        <v>2360</v>
      </c>
      <c r="B17" s="1124"/>
      <c r="C17" s="1124" t="s">
        <v>555</v>
      </c>
      <c r="D17" s="1124"/>
      <c r="E17" s="1124"/>
      <c r="F17" s="1124"/>
      <c r="G17" s="1125"/>
    </row>
    <row r="18" spans="1:7" ht="20.25">
      <c r="A18" s="1126" t="s">
        <v>2411</v>
      </c>
      <c r="B18" s="1092"/>
      <c r="C18" s="1092"/>
      <c r="D18" s="1127"/>
      <c r="E18" s="1092"/>
      <c r="F18" s="1128"/>
      <c r="G18" s="1129" t="s">
        <v>1299</v>
      </c>
    </row>
    <row r="19" spans="1:7" ht="20.25">
      <c r="A19" s="1126" t="s">
        <v>2417</v>
      </c>
      <c r="B19" s="1092"/>
      <c r="C19" s="1130" t="s">
        <v>556</v>
      </c>
      <c r="D19" s="1131" t="s">
        <v>557</v>
      </c>
      <c r="E19" s="1092"/>
      <c r="F19" s="1128"/>
      <c r="G19" s="1129" t="s">
        <v>558</v>
      </c>
    </row>
    <row r="20" spans="1:7" ht="20.25">
      <c r="A20" s="1132">
        <v>1</v>
      </c>
      <c r="B20" s="1133"/>
      <c r="C20" s="1134" t="s">
        <v>3201</v>
      </c>
      <c r="D20" s="1133" t="s">
        <v>3204</v>
      </c>
      <c r="E20" s="1134" t="s">
        <v>3205</v>
      </c>
      <c r="F20" s="1135" t="s">
        <v>691</v>
      </c>
      <c r="G20" s="1359">
        <v>1130053</v>
      </c>
    </row>
    <row r="21" spans="1:7" ht="20.25">
      <c r="A21" s="1122">
        <v>2</v>
      </c>
      <c r="B21" s="1127"/>
      <c r="C21" s="1092" t="s">
        <v>3202</v>
      </c>
      <c r="D21" s="1127"/>
      <c r="E21" s="1092"/>
      <c r="F21" s="1128"/>
      <c r="G21" s="1136"/>
    </row>
    <row r="22" spans="1:7" ht="20.25">
      <c r="A22" s="1122">
        <v>3</v>
      </c>
      <c r="B22" s="1127"/>
      <c r="C22" s="1092" t="s">
        <v>3203</v>
      </c>
      <c r="D22" s="1127"/>
      <c r="E22" s="1092"/>
      <c r="F22" s="1128"/>
      <c r="G22" s="1136"/>
    </row>
    <row r="23" spans="1:7" ht="20.25">
      <c r="A23" s="1122">
        <v>4</v>
      </c>
      <c r="B23" s="1127"/>
      <c r="C23" s="1137"/>
      <c r="D23" s="1127"/>
      <c r="E23" s="1092"/>
      <c r="F23" s="1128"/>
      <c r="G23" s="1136"/>
    </row>
    <row r="24" spans="1:7" ht="20.25">
      <c r="A24" s="1122">
        <v>5</v>
      </c>
      <c r="B24" s="1127"/>
      <c r="C24" s="1092" t="s">
        <v>3206</v>
      </c>
      <c r="D24" s="1127" t="s">
        <v>3209</v>
      </c>
      <c r="E24" s="1092" t="s">
        <v>3205</v>
      </c>
      <c r="F24" s="1128" t="s">
        <v>691</v>
      </c>
      <c r="G24" s="1360">
        <v>614759</v>
      </c>
    </row>
    <row r="25" spans="1:7" ht="20.25">
      <c r="A25" s="1122">
        <v>6</v>
      </c>
      <c r="B25" s="1127"/>
      <c r="C25" s="1092" t="s">
        <v>3207</v>
      </c>
      <c r="D25" s="1127"/>
      <c r="E25" s="1092"/>
      <c r="F25" s="1128"/>
      <c r="G25" s="1136"/>
    </row>
    <row r="26" spans="1:7" ht="20.25">
      <c r="A26" s="1122">
        <v>7</v>
      </c>
      <c r="B26" s="1127"/>
      <c r="C26" s="1092" t="s">
        <v>3208</v>
      </c>
      <c r="D26" s="1127"/>
      <c r="E26" s="1092"/>
      <c r="F26" s="1128"/>
      <c r="G26" s="1136"/>
    </row>
    <row r="27" spans="1:7" ht="20.25">
      <c r="A27" s="1122">
        <v>8</v>
      </c>
      <c r="B27" s="1127"/>
      <c r="C27" s="1092"/>
      <c r="D27" s="1127"/>
      <c r="E27" s="1092"/>
      <c r="F27" s="1128"/>
      <c r="G27" s="1136"/>
    </row>
    <row r="28" spans="1:7" ht="20.25">
      <c r="A28" s="1122">
        <v>9</v>
      </c>
      <c r="B28" s="1127"/>
      <c r="C28" s="1092" t="s">
        <v>3210</v>
      </c>
      <c r="D28" s="1127" t="s">
        <v>3213</v>
      </c>
      <c r="E28" s="1092" t="s">
        <v>3205</v>
      </c>
      <c r="F28" s="1128" t="s">
        <v>691</v>
      </c>
      <c r="G28" s="1136">
        <v>351695</v>
      </c>
    </row>
    <row r="29" spans="1:7" ht="20.25">
      <c r="A29" s="1122">
        <v>10</v>
      </c>
      <c r="B29" s="1127"/>
      <c r="C29" s="1092" t="s">
        <v>3211</v>
      </c>
      <c r="D29" s="1127" t="s">
        <v>3214</v>
      </c>
      <c r="E29" s="1092"/>
      <c r="F29" s="1128" t="s">
        <v>692</v>
      </c>
      <c r="G29" s="1136">
        <v>22391</v>
      </c>
    </row>
    <row r="30" spans="1:7" ht="20.25">
      <c r="A30" s="1122">
        <v>11</v>
      </c>
      <c r="B30" s="1127"/>
      <c r="C30" s="1092" t="s">
        <v>3212</v>
      </c>
      <c r="D30" s="1127"/>
      <c r="E30" s="1092"/>
      <c r="F30" s="1128"/>
      <c r="G30" s="1136"/>
    </row>
    <row r="31" spans="1:7" ht="20.25">
      <c r="A31" s="1122">
        <v>12</v>
      </c>
      <c r="B31" s="1127"/>
      <c r="C31" s="1092"/>
      <c r="D31" s="1127"/>
      <c r="E31" s="1092"/>
      <c r="F31" s="1128"/>
      <c r="G31" s="1360">
        <v>374086</v>
      </c>
    </row>
    <row r="32" spans="1:7" ht="20.25">
      <c r="A32" s="1122">
        <v>13</v>
      </c>
      <c r="B32" s="1127"/>
      <c r="C32" s="1092"/>
      <c r="D32" s="1127"/>
      <c r="E32" s="1092"/>
      <c r="F32" s="1128"/>
      <c r="G32" s="1136"/>
    </row>
    <row r="33" spans="1:7" ht="20.25">
      <c r="A33" s="1122">
        <v>14</v>
      </c>
      <c r="B33" s="1127"/>
      <c r="C33" s="1092" t="s">
        <v>3215</v>
      </c>
      <c r="D33" s="1127" t="s">
        <v>3218</v>
      </c>
      <c r="E33" s="1092" t="s">
        <v>3205</v>
      </c>
      <c r="F33" s="1128" t="s">
        <v>2803</v>
      </c>
      <c r="G33" s="1136">
        <v>357634</v>
      </c>
    </row>
    <row r="34" spans="1:7" ht="20.25">
      <c r="A34" s="1122">
        <v>15</v>
      </c>
      <c r="B34" s="1127"/>
      <c r="C34" s="1092" t="s">
        <v>3216</v>
      </c>
      <c r="D34" s="1127"/>
      <c r="E34" s="1092"/>
      <c r="F34" s="1128"/>
      <c r="G34" s="1136"/>
    </row>
    <row r="35" spans="1:7" ht="20.25">
      <c r="A35" s="1122">
        <v>16</v>
      </c>
      <c r="B35" s="1127"/>
      <c r="C35" s="1092" t="s">
        <v>3217</v>
      </c>
      <c r="D35" s="1127" t="s">
        <v>3219</v>
      </c>
      <c r="E35" s="1092" t="s">
        <v>3205</v>
      </c>
      <c r="F35" s="1128" t="s">
        <v>2803</v>
      </c>
      <c r="G35" s="1136">
        <v>55024</v>
      </c>
    </row>
    <row r="36" spans="1:7" ht="20.25">
      <c r="A36" s="1122">
        <v>17</v>
      </c>
      <c r="B36" s="1658"/>
      <c r="C36" s="1092"/>
      <c r="D36" s="1127" t="s">
        <v>3220</v>
      </c>
      <c r="E36" s="1092"/>
      <c r="F36" s="1128"/>
      <c r="G36" s="1136"/>
    </row>
    <row r="37" spans="1:7" ht="20.25">
      <c r="A37" s="1122">
        <v>18</v>
      </c>
      <c r="B37" s="1127"/>
      <c r="C37" s="1092"/>
      <c r="D37" s="1127"/>
      <c r="E37" s="1092"/>
      <c r="F37" s="1128"/>
      <c r="G37" s="1360">
        <v>412658</v>
      </c>
    </row>
    <row r="38" spans="1:7" ht="20.25">
      <c r="A38" s="1122">
        <v>19</v>
      </c>
      <c r="B38" s="1127"/>
      <c r="C38" s="1092"/>
      <c r="D38" s="1127"/>
      <c r="E38" s="1092"/>
      <c r="F38" s="1128"/>
      <c r="G38" s="1136"/>
    </row>
    <row r="39" spans="1:7" ht="20.25">
      <c r="A39" s="1122">
        <v>20</v>
      </c>
      <c r="B39" s="1127"/>
      <c r="C39" s="1092" t="s">
        <v>3276</v>
      </c>
      <c r="D39" s="1127" t="s">
        <v>3280</v>
      </c>
      <c r="E39" s="1092" t="s">
        <v>3205</v>
      </c>
      <c r="F39" s="1128" t="s">
        <v>691</v>
      </c>
      <c r="G39" s="1136">
        <v>146466</v>
      </c>
    </row>
    <row r="40" spans="1:7" ht="20.25">
      <c r="A40" s="1122">
        <v>21</v>
      </c>
      <c r="B40" s="1127"/>
      <c r="C40" s="1092" t="s">
        <v>3277</v>
      </c>
      <c r="D40" s="1127"/>
      <c r="E40" s="1092"/>
      <c r="F40" s="1128" t="s">
        <v>692</v>
      </c>
      <c r="G40" s="1136">
        <v>52787</v>
      </c>
    </row>
    <row r="41" spans="1:7" ht="20.25">
      <c r="A41" s="1122">
        <v>22</v>
      </c>
      <c r="B41" s="1127"/>
      <c r="C41" s="1092" t="s">
        <v>3278</v>
      </c>
      <c r="D41" s="1127"/>
      <c r="E41" s="1092"/>
      <c r="F41" s="1128" t="s">
        <v>2803</v>
      </c>
      <c r="G41" s="1136">
        <v>1247</v>
      </c>
    </row>
    <row r="42" spans="1:7" ht="20.25">
      <c r="A42" s="1122">
        <v>23</v>
      </c>
      <c r="B42" s="1127"/>
      <c r="C42" s="1092" t="s">
        <v>3279</v>
      </c>
      <c r="D42" s="1127"/>
      <c r="E42" s="1092"/>
      <c r="F42" s="1128"/>
      <c r="G42" s="1136"/>
    </row>
    <row r="43" spans="1:7" ht="20.25">
      <c r="A43" s="1122">
        <v>24</v>
      </c>
      <c r="B43" s="1127"/>
      <c r="C43" s="1092"/>
      <c r="D43" s="1127"/>
      <c r="E43" s="1092"/>
      <c r="F43" s="1128"/>
      <c r="G43" s="1360">
        <v>200500</v>
      </c>
    </row>
    <row r="44" spans="1:7" ht="20.25">
      <c r="A44" s="1122">
        <v>25</v>
      </c>
      <c r="B44" s="1658"/>
      <c r="C44" s="1092"/>
      <c r="D44" s="1127"/>
      <c r="E44" s="1092"/>
      <c r="F44" s="1128"/>
      <c r="G44" s="1136"/>
    </row>
    <row r="45" spans="1:7" ht="20.25">
      <c r="A45" s="1122">
        <v>26</v>
      </c>
      <c r="B45" s="1127"/>
      <c r="C45" s="1092" t="s">
        <v>3221</v>
      </c>
      <c r="D45" s="1127" t="s">
        <v>3224</v>
      </c>
      <c r="E45" s="1092" t="s">
        <v>3205</v>
      </c>
      <c r="F45" s="1128" t="s">
        <v>691</v>
      </c>
      <c r="G45" s="1360">
        <v>223206</v>
      </c>
    </row>
    <row r="46" spans="1:7" ht="20.25">
      <c r="A46" s="1122">
        <v>27</v>
      </c>
      <c r="B46" s="1127"/>
      <c r="C46" s="1092" t="s">
        <v>3222</v>
      </c>
      <c r="D46" s="1127"/>
      <c r="E46" s="1092"/>
      <c r="F46" s="1128"/>
      <c r="G46" s="1136"/>
    </row>
    <row r="47" spans="1:7" ht="20.25">
      <c r="A47" s="1122">
        <v>28</v>
      </c>
      <c r="B47" s="1127"/>
      <c r="C47" s="1092" t="s">
        <v>3223</v>
      </c>
      <c r="D47" s="1127"/>
      <c r="E47" s="1092"/>
      <c r="F47" s="1128"/>
      <c r="G47" s="1136"/>
    </row>
    <row r="48" spans="1:7" ht="20.25">
      <c r="A48" s="1122">
        <v>29</v>
      </c>
      <c r="B48" s="1127"/>
      <c r="C48" s="1092"/>
      <c r="D48" s="1127"/>
      <c r="E48" s="1092"/>
      <c r="F48" s="1128"/>
      <c r="G48" s="1136"/>
    </row>
    <row r="49" spans="1:7" ht="20.25">
      <c r="A49" s="1122">
        <v>30</v>
      </c>
      <c r="B49" s="1127"/>
      <c r="C49" s="1092" t="s">
        <v>3225</v>
      </c>
      <c r="D49" s="1127" t="s">
        <v>3228</v>
      </c>
      <c r="E49" s="1092" t="s">
        <v>3205</v>
      </c>
      <c r="F49" s="1128" t="s">
        <v>691</v>
      </c>
      <c r="G49" s="1136">
        <v>3336</v>
      </c>
    </row>
    <row r="50" spans="1:7" ht="20.25">
      <c r="A50" s="1122">
        <v>31</v>
      </c>
      <c r="B50" s="1127"/>
      <c r="C50" s="1092" t="s">
        <v>3226</v>
      </c>
      <c r="D50" s="1127" t="s">
        <v>3229</v>
      </c>
      <c r="E50" s="1092"/>
      <c r="F50" s="1128" t="s">
        <v>692</v>
      </c>
      <c r="G50" s="1136">
        <v>589</v>
      </c>
    </row>
    <row r="51" spans="1:7" ht="20.25">
      <c r="A51" s="1122">
        <v>32</v>
      </c>
      <c r="B51" s="1127"/>
      <c r="C51" s="1092" t="s">
        <v>3227</v>
      </c>
      <c r="D51" s="1127"/>
      <c r="E51" s="1092"/>
      <c r="F51" s="1128" t="s">
        <v>2803</v>
      </c>
      <c r="G51" s="1136">
        <v>2217</v>
      </c>
    </row>
    <row r="52" spans="1:7" ht="20.25">
      <c r="A52" s="1122">
        <v>33</v>
      </c>
      <c r="B52" s="1127"/>
      <c r="C52" s="1092"/>
      <c r="D52" s="1127"/>
      <c r="E52" s="1092"/>
      <c r="F52" s="1128"/>
      <c r="G52" s="1136"/>
    </row>
    <row r="53" spans="1:7" ht="20.25">
      <c r="A53" s="1122">
        <v>34</v>
      </c>
      <c r="B53" s="1127"/>
      <c r="C53" s="1092"/>
      <c r="D53" s="1138" t="s">
        <v>3230</v>
      </c>
      <c r="E53" s="1137" t="s">
        <v>3205</v>
      </c>
      <c r="F53" s="1139" t="s">
        <v>691</v>
      </c>
      <c r="G53" s="1136">
        <v>168154</v>
      </c>
    </row>
    <row r="54" spans="1:7" ht="20.25">
      <c r="A54" s="1122">
        <v>35</v>
      </c>
      <c r="B54" s="1127"/>
      <c r="C54" s="1092"/>
      <c r="D54" s="1127" t="s">
        <v>3231</v>
      </c>
      <c r="E54" s="1092"/>
      <c r="F54" s="1128" t="s">
        <v>692</v>
      </c>
      <c r="G54" s="1136">
        <v>29674</v>
      </c>
    </row>
    <row r="55" spans="1:7" ht="20.25">
      <c r="A55" s="1122">
        <v>36</v>
      </c>
      <c r="B55" s="1127"/>
      <c r="C55" s="1092"/>
      <c r="D55" s="1127"/>
      <c r="E55" s="1092"/>
      <c r="F55" s="1128" t="s">
        <v>2803</v>
      </c>
      <c r="G55" s="1136">
        <v>64049</v>
      </c>
    </row>
    <row r="56" spans="1:7" ht="20.25">
      <c r="A56" s="1122">
        <v>37</v>
      </c>
      <c r="B56" s="1127"/>
      <c r="C56" s="1092"/>
      <c r="D56" s="1127"/>
      <c r="E56" s="1092"/>
      <c r="F56" s="1128"/>
      <c r="G56" s="1136"/>
    </row>
    <row r="57" spans="1:7" ht="20.25">
      <c r="A57" s="1122">
        <v>38</v>
      </c>
      <c r="B57" s="1127"/>
      <c r="C57" s="1092"/>
      <c r="D57" s="1127"/>
      <c r="E57" s="1092"/>
      <c r="F57" s="1128"/>
      <c r="G57" s="1360">
        <v>268019</v>
      </c>
    </row>
    <row r="58" spans="1:7" ht="20.25">
      <c r="A58" s="1122">
        <v>39</v>
      </c>
      <c r="B58" s="1127"/>
      <c r="C58" s="1092"/>
      <c r="D58" s="1127"/>
      <c r="E58" s="1092"/>
      <c r="F58" s="1128"/>
      <c r="G58" s="1136"/>
    </row>
    <row r="59" spans="1:7" ht="20.25">
      <c r="A59" s="1122">
        <v>40</v>
      </c>
      <c r="B59" s="1127"/>
      <c r="C59" s="1092" t="s">
        <v>1097</v>
      </c>
      <c r="D59" s="1127"/>
      <c r="E59" s="1092"/>
      <c r="F59" s="1128"/>
      <c r="G59" s="1364">
        <v>3223281</v>
      </c>
    </row>
    <row r="60" spans="1:7" ht="20.25">
      <c r="A60" s="1122">
        <v>41</v>
      </c>
      <c r="B60" s="1127"/>
      <c r="C60" s="1092"/>
      <c r="D60" s="1127"/>
      <c r="E60" s="1092"/>
      <c r="F60" s="1128"/>
      <c r="G60" s="1136"/>
    </row>
    <row r="61" spans="1:7" ht="21" thickBot="1">
      <c r="A61" s="1140">
        <v>42</v>
      </c>
      <c r="B61" s="1141"/>
      <c r="C61" s="1142"/>
      <c r="D61" s="1141"/>
      <c r="E61" s="1142"/>
      <c r="F61" s="1143"/>
      <c r="G61" s="1144"/>
    </row>
    <row r="62" spans="1:7" ht="20.25">
      <c r="A62" s="1092" t="s">
        <v>2844</v>
      </c>
      <c r="B62" s="1092"/>
      <c r="C62" s="1092"/>
      <c r="D62" s="1092"/>
      <c r="E62" s="1092"/>
      <c r="F62" s="1092"/>
      <c r="G62" s="1092"/>
    </row>
    <row r="63" spans="1:7" ht="20.25">
      <c r="A63" s="1145" t="s">
        <v>559</v>
      </c>
      <c r="B63" s="1145"/>
      <c r="C63" s="1145"/>
      <c r="D63" s="1145"/>
      <c r="E63" s="1145"/>
      <c r="F63" s="1145"/>
      <c r="G63" s="1145"/>
    </row>
    <row r="64" spans="1:7" ht="20.25">
      <c r="A64" s="1119" t="s">
        <v>2373</v>
      </c>
      <c r="B64" s="1145"/>
      <c r="C64" s="1145"/>
      <c r="D64" s="1145"/>
      <c r="E64" s="1145"/>
      <c r="F64" s="1145"/>
      <c r="G64" s="1145"/>
    </row>
    <row r="65" spans="1:7" ht="20.25">
      <c r="A65" s="1092"/>
      <c r="B65" s="1092"/>
      <c r="C65" s="1092"/>
      <c r="D65" s="1092"/>
      <c r="E65" s="1092"/>
      <c r="F65" s="1092"/>
      <c r="G65" s="1092"/>
    </row>
  </sheetData>
  <customSheetViews>
    <customSheetView guid="{4928BF23-7841-445B-B276-4DDA011E86BA}" scale="50" fitToPage="1" topLeftCell="A13">
      <selection activeCell="B44" sqref="B44"/>
      <pageMargins left="0.42" right="0.36" top="0.5" bottom="0.51" header="0.5" footer="0.26"/>
      <printOptions horizontalCentered="1" verticalCentered="1"/>
      <pageSetup scale="45" orientation="portrait" r:id="rId1"/>
      <headerFooter alignWithMargins="0"/>
    </customSheetView>
    <customSheetView guid="{10BEBEA5-666D-4E42-8C33-BE2CECB0CEEE}" scale="50" fitToPage="1">
      <selection activeCell="G68" sqref="G68"/>
      <pageMargins left="0.42" right="0.36" top="0.5" bottom="0.51" header="0.5" footer="0.26"/>
      <printOptions horizontalCentered="1" verticalCentered="1"/>
      <pageSetup scale="46" orientation="portrait" r:id="rId2"/>
      <headerFooter alignWithMargins="0"/>
    </customSheetView>
    <customSheetView guid="{7EABFE2B-86ED-418A-B3E7-C3498E6134E5}" scale="50" fitToPage="1">
      <selection activeCell="G68" sqref="G68"/>
      <pageMargins left="0.42" right="0.36" top="0.5" bottom="0.51" header="0.5" footer="0.26"/>
      <printOptions horizontalCentered="1" verticalCentered="1"/>
      <pageSetup scale="46" orientation="portrait" r:id="rId3"/>
      <headerFooter alignWithMargins="0"/>
    </customSheetView>
    <customSheetView guid="{8787D503-0E53-496F-A823-DBDA291CFB74}" scale="50" showPageBreaks="1" fitToPage="1">
      <pageMargins left="0.42" right="0.36" top="0.5" bottom="0.51" header="0.5" footer="0.26"/>
      <printOptions horizontalCentered="1" verticalCentered="1"/>
      <pageSetup scale="46" orientation="portrait" r:id="rId4"/>
      <headerFooter alignWithMargins="0"/>
    </customSheetView>
    <customSheetView guid="{22D28A66-17F3-4A9A-B88B-6F61E2AD90F2}" scale="50" fitToPage="1" printArea="1" topLeftCell="A13">
      <selection activeCell="F56" sqref="F56"/>
      <pageMargins left="0.42" right="0.36" top="0.5" bottom="0.51" header="0.5" footer="0.26"/>
      <printOptions horizontalCentered="1" verticalCentered="1"/>
      <pageSetup scale="49" orientation="portrait" r:id="rId5"/>
      <headerFooter alignWithMargins="0"/>
    </customSheetView>
    <customSheetView guid="{38FEF62C-E434-43FF-91B6-A4BAF1D28941}" scale="50" showPageBreaks="1" fitToPage="1" printArea="1">
      <pageMargins left="0.42" right="0.36" top="0.5" bottom="0.51" header="0.5" footer="0.26"/>
      <printOptions horizontalCentered="1" verticalCentered="1"/>
      <pageSetup scale="49" orientation="portrait" r:id="rId6"/>
      <headerFooter alignWithMargins="0"/>
    </customSheetView>
    <customSheetView guid="{3B00EE9E-100B-4E0B-97A5-9938B41F46C6}" scale="50" fitToPage="1">
      <pageMargins left="0.42" right="0.36" top="0.5" bottom="0.51" header="0.5" footer="0.26"/>
      <printOptions horizontalCentered="1" verticalCentered="1"/>
      <pageSetup scale="49" orientation="portrait" r:id="rId7"/>
      <headerFooter alignWithMargins="0"/>
    </customSheetView>
    <customSheetView guid="{70140D13-E05C-4A32-B097-7656031EFC54}" scale="50" showPageBreaks="1" fitToPage="1" printArea="1">
      <pageMargins left="0.42" right="0.36" top="0.5" bottom="0.51" header="0.5" footer="0.26"/>
      <printOptions horizontalCentered="1" verticalCentered="1"/>
      <pageSetup scale="49" orientation="portrait" r:id="rId8"/>
      <headerFooter alignWithMargins="0"/>
    </customSheetView>
    <customSheetView guid="{3A57D69F-D25D-44C3-9DE0-88B774091642}" scale="50" showPageBreaks="1" fitToPage="1" printArea="1">
      <pageMargins left="0.42" right="0.36" top="0.5" bottom="0.51" header="0.5" footer="0.26"/>
      <printOptions horizontalCentered="1" verticalCentered="1"/>
      <pageSetup scale="49" orientation="portrait" r:id="rId9"/>
      <headerFooter alignWithMargins="0"/>
    </customSheetView>
    <customSheetView guid="{CA9A34E5-DE78-429D-AEC4-74C7250B775C}" scale="50" showPageBreaks="1" fitToPage="1" printArea="1">
      <pageMargins left="0.42" right="0.36" top="0.5" bottom="0.51" header="0.5" footer="0.26"/>
      <printOptions horizontalCentered="1" verticalCentered="1"/>
      <pageSetup scale="49" orientation="portrait" r:id="rId10"/>
      <headerFooter alignWithMargins="0"/>
    </customSheetView>
    <customSheetView guid="{B4A791FD-BFAC-4ED1-AC79-FF865E98E4E3}" scale="50" fitToPage="1">
      <selection activeCell="G68" sqref="G68"/>
      <pageMargins left="0.42" right="0.36" top="0.5" bottom="0.51" header="0.5" footer="0.26"/>
      <printOptions horizontalCentered="1" verticalCentered="1"/>
      <pageSetup scale="46" orientation="portrait" r:id="rId11"/>
      <headerFooter alignWithMargins="0"/>
    </customSheetView>
    <customSheetView guid="{1DFCFAAB-BEA9-4033-B573-C1428C6D4616}" scale="50" fitToPage="1" topLeftCell="A13">
      <selection activeCell="G68" sqref="G68"/>
      <pageMargins left="0.42" right="0.36" top="0.5" bottom="0.51" header="0.5" footer="0.26"/>
      <printOptions horizontalCentered="1" verticalCentered="1"/>
      <pageSetup scale="46" orientation="portrait" r:id="rId12"/>
      <headerFooter alignWithMargins="0"/>
    </customSheetView>
    <customSheetView guid="{24B34512-AD5F-4011-887B-567D11190E35}" scale="50" showPageBreaks="1" fitToPage="1">
      <selection activeCell="G68" sqref="G68"/>
      <pageMargins left="0.42" right="0.36" top="0.5" bottom="0.51" header="0.5" footer="0.26"/>
      <printOptions horizontalCentered="1" verticalCentered="1"/>
      <pageSetup scale="46" orientation="portrait" r:id="rId13"/>
      <headerFooter alignWithMargins="0"/>
    </customSheetView>
  </customSheetViews>
  <printOptions horizontalCentered="1" verticalCentered="1"/>
  <pageMargins left="0.42" right="0.36" top="0.5" bottom="0.51" header="0.5" footer="0.26"/>
  <pageSetup scale="45" orientation="portrait" r:id="rId14"/>
  <headerFooter alignWithMargins="0"/>
</worksheet>
</file>

<file path=xl/worksheets/sheet26.xml><?xml version="1.0" encoding="utf-8"?>
<worksheet xmlns="http://schemas.openxmlformats.org/spreadsheetml/2006/main" xmlns:r="http://schemas.openxmlformats.org/officeDocument/2006/relationships">
  <sheetPr transitionEvaluation="1">
    <pageSetUpPr fitToPage="1"/>
  </sheetPr>
  <dimension ref="A2:G80"/>
  <sheetViews>
    <sheetView defaultGridColor="0" topLeftCell="A19" colorId="22" zoomScale="70" zoomScaleNormal="70" zoomScaleSheetLayoutView="50" workbookViewId="0">
      <selection activeCell="C49" sqref="C49"/>
    </sheetView>
  </sheetViews>
  <sheetFormatPr defaultColWidth="9.6640625" defaultRowHeight="15"/>
  <cols>
    <col min="1" max="1" width="4.6640625" customWidth="1"/>
    <col min="2" max="2" width="1.6640625" customWidth="1"/>
    <col min="3" max="3" width="28.109375" customWidth="1"/>
    <col min="4" max="4" width="45.6640625" customWidth="1"/>
    <col min="5" max="5" width="20.33203125" customWidth="1"/>
    <col min="6" max="6" width="9.6640625" customWidth="1"/>
    <col min="7" max="7" width="25.5546875" customWidth="1"/>
  </cols>
  <sheetData>
    <row r="2" spans="1:7" ht="15.75" thickBot="1">
      <c r="A2" s="1080" t="str">
        <f>'Data Sheet'!$A$49</f>
        <v>Annual Report of Central Hudson Gas &amp; Electric Corp.</v>
      </c>
      <c r="G2" s="1192" t="str">
        <f>'Data Sheet'!$A$45</f>
        <v>Year ended December 31, 2013</v>
      </c>
    </row>
    <row r="3" spans="1:7">
      <c r="A3" s="44"/>
      <c r="B3" s="45"/>
      <c r="C3" s="45"/>
      <c r="D3" s="45"/>
      <c r="E3" s="45"/>
      <c r="F3" s="45"/>
      <c r="G3" s="46"/>
    </row>
    <row r="4" spans="1:7" ht="15.75">
      <c r="A4" s="89" t="s">
        <v>1439</v>
      </c>
      <c r="B4" s="90"/>
      <c r="C4" s="90"/>
      <c r="D4" s="90"/>
      <c r="E4" s="90"/>
      <c r="F4" s="90"/>
      <c r="G4" s="91"/>
    </row>
    <row r="5" spans="1:7">
      <c r="A5" s="220"/>
      <c r="B5" s="143"/>
      <c r="C5" s="143"/>
      <c r="D5" s="143"/>
      <c r="E5" s="143"/>
      <c r="F5" s="143"/>
      <c r="G5" s="144"/>
    </row>
    <row r="6" spans="1:7">
      <c r="A6" s="588" t="s">
        <v>2411</v>
      </c>
      <c r="D6" s="174"/>
      <c r="E6" s="501" t="s">
        <v>560</v>
      </c>
      <c r="F6" s="245" t="s">
        <v>2341</v>
      </c>
      <c r="G6" s="57" t="s">
        <v>1299</v>
      </c>
    </row>
    <row r="7" spans="1:7" ht="15.75" thickBot="1">
      <c r="A7" s="589" t="s">
        <v>2417</v>
      </c>
      <c r="B7" s="61"/>
      <c r="C7" s="988" t="s">
        <v>556</v>
      </c>
      <c r="D7" s="989" t="s">
        <v>557</v>
      </c>
      <c r="E7" s="988" t="s">
        <v>561</v>
      </c>
      <c r="F7" s="989" t="s">
        <v>562</v>
      </c>
      <c r="G7" s="1365" t="s">
        <v>558</v>
      </c>
    </row>
    <row r="8" spans="1:7" ht="15.75" thickTop="1">
      <c r="A8" s="588">
        <v>1</v>
      </c>
      <c r="C8" s="85" t="s">
        <v>3479</v>
      </c>
      <c r="D8" s="305" t="s">
        <v>3482</v>
      </c>
      <c r="E8" s="85" t="s">
        <v>3205</v>
      </c>
      <c r="F8" s="305" t="s">
        <v>691</v>
      </c>
      <c r="G8" s="1500">
        <v>805201</v>
      </c>
    </row>
    <row r="9" spans="1:7">
      <c r="A9" s="588">
        <v>2</v>
      </c>
      <c r="C9" s="85" t="s">
        <v>3480</v>
      </c>
      <c r="D9" s="305" t="s">
        <v>3483</v>
      </c>
      <c r="F9" s="305"/>
      <c r="G9" s="189"/>
    </row>
    <row r="10" spans="1:7">
      <c r="A10" s="588">
        <v>3</v>
      </c>
      <c r="C10" s="1362" t="s">
        <v>3481</v>
      </c>
      <c r="D10" s="174"/>
      <c r="F10" s="174"/>
      <c r="G10" s="1361"/>
    </row>
    <row r="11" spans="1:7">
      <c r="A11" s="588">
        <v>4</v>
      </c>
      <c r="C11" s="1362"/>
      <c r="D11" s="174"/>
      <c r="F11" s="174"/>
      <c r="G11" s="1499"/>
    </row>
    <row r="12" spans="1:7">
      <c r="A12" s="588">
        <v>5</v>
      </c>
      <c r="C12" s="85" t="s">
        <v>3232</v>
      </c>
      <c r="D12" s="305" t="s">
        <v>3274</v>
      </c>
      <c r="E12" s="85" t="s">
        <v>3205</v>
      </c>
      <c r="F12" s="305" t="s">
        <v>691</v>
      </c>
      <c r="G12" s="189">
        <v>266917</v>
      </c>
    </row>
    <row r="13" spans="1:7">
      <c r="A13" s="588">
        <v>6</v>
      </c>
      <c r="C13" s="85" t="s">
        <v>3233</v>
      </c>
      <c r="D13" s="305" t="s">
        <v>3275</v>
      </c>
      <c r="F13" s="305" t="s">
        <v>692</v>
      </c>
      <c r="G13" s="189">
        <v>63083</v>
      </c>
    </row>
    <row r="14" spans="1:7">
      <c r="A14" s="588">
        <v>7</v>
      </c>
      <c r="C14" s="1362" t="s">
        <v>3234</v>
      </c>
      <c r="D14" s="174"/>
      <c r="F14" s="174"/>
      <c r="G14" s="1361"/>
    </row>
    <row r="15" spans="1:7">
      <c r="A15" s="588">
        <v>8</v>
      </c>
      <c r="C15" s="1362" t="s">
        <v>3235</v>
      </c>
      <c r="D15" s="174"/>
      <c r="F15" s="174"/>
      <c r="G15" s="1363">
        <v>330000</v>
      </c>
    </row>
    <row r="16" spans="1:7">
      <c r="A16" s="588">
        <v>9</v>
      </c>
      <c r="C16" s="1362" t="s">
        <v>3236</v>
      </c>
      <c r="D16" s="174"/>
      <c r="F16" s="174"/>
      <c r="G16" s="1361"/>
    </row>
    <row r="17" spans="1:7">
      <c r="A17" s="588">
        <v>10</v>
      </c>
      <c r="C17" s="85"/>
      <c r="D17" s="305"/>
      <c r="E17" s="85"/>
      <c r="F17" s="305"/>
      <c r="G17" s="233"/>
    </row>
    <row r="18" spans="1:7">
      <c r="A18" s="588">
        <v>11</v>
      </c>
      <c r="C18" s="85" t="s">
        <v>3237</v>
      </c>
      <c r="D18" s="305" t="s">
        <v>3272</v>
      </c>
      <c r="E18" s="85" t="s">
        <v>3205</v>
      </c>
      <c r="F18" s="305" t="s">
        <v>691</v>
      </c>
      <c r="G18" s="486">
        <v>369877</v>
      </c>
    </row>
    <row r="19" spans="1:7">
      <c r="A19" s="588">
        <v>12</v>
      </c>
      <c r="C19" s="85" t="s">
        <v>3238</v>
      </c>
      <c r="D19" s="305" t="s">
        <v>3273</v>
      </c>
      <c r="F19" s="174"/>
      <c r="G19" s="189"/>
    </row>
    <row r="20" spans="1:7">
      <c r="A20" s="588">
        <v>13</v>
      </c>
      <c r="C20" s="1362" t="s">
        <v>3239</v>
      </c>
      <c r="D20" s="174"/>
      <c r="F20" s="174"/>
      <c r="G20" s="1361"/>
    </row>
    <row r="21" spans="1:7">
      <c r="A21" s="588">
        <v>14</v>
      </c>
      <c r="D21" s="174"/>
      <c r="F21" s="174"/>
      <c r="G21" s="1361"/>
    </row>
    <row r="22" spans="1:7">
      <c r="A22" s="588">
        <v>15</v>
      </c>
      <c r="C22" t="s">
        <v>3240</v>
      </c>
      <c r="D22" s="174" t="s">
        <v>3242</v>
      </c>
      <c r="E22" t="s">
        <v>3205</v>
      </c>
      <c r="F22" s="174" t="s">
        <v>2803</v>
      </c>
      <c r="G22" s="486">
        <v>902013</v>
      </c>
    </row>
    <row r="23" spans="1:7">
      <c r="A23" s="588">
        <v>16</v>
      </c>
      <c r="C23" t="s">
        <v>3241</v>
      </c>
      <c r="D23" s="174"/>
      <c r="F23" s="174"/>
      <c r="G23" s="189"/>
    </row>
    <row r="24" spans="1:7">
      <c r="A24" s="588">
        <v>17</v>
      </c>
      <c r="C24" t="s">
        <v>3217</v>
      </c>
      <c r="D24" s="174"/>
      <c r="F24" s="174"/>
      <c r="G24" s="189"/>
    </row>
    <row r="25" spans="1:7">
      <c r="A25" s="588">
        <v>18</v>
      </c>
      <c r="D25" s="174"/>
      <c r="F25" s="174"/>
      <c r="G25" s="189"/>
    </row>
    <row r="26" spans="1:7">
      <c r="A26" s="588">
        <v>19</v>
      </c>
      <c r="C26" t="s">
        <v>3243</v>
      </c>
      <c r="D26" s="174" t="s">
        <v>3248</v>
      </c>
      <c r="E26" t="s">
        <v>3205</v>
      </c>
      <c r="F26" s="174" t="s">
        <v>2803</v>
      </c>
      <c r="G26" s="481">
        <v>681656</v>
      </c>
    </row>
    <row r="27" spans="1:7">
      <c r="A27" s="588">
        <v>20</v>
      </c>
      <c r="C27" t="s">
        <v>3244</v>
      </c>
      <c r="D27" s="174" t="s">
        <v>3247</v>
      </c>
      <c r="F27" s="174"/>
      <c r="G27" s="189"/>
    </row>
    <row r="28" spans="1:7">
      <c r="A28" s="588">
        <v>21</v>
      </c>
      <c r="C28" t="s">
        <v>3245</v>
      </c>
      <c r="D28" s="174"/>
      <c r="F28" s="174"/>
      <c r="G28" s="189"/>
    </row>
    <row r="29" spans="1:7">
      <c r="A29" s="588">
        <v>22</v>
      </c>
      <c r="C29" t="s">
        <v>3246</v>
      </c>
      <c r="D29" s="174"/>
      <c r="F29" s="174"/>
      <c r="G29" s="189"/>
    </row>
    <row r="30" spans="1:7">
      <c r="A30" s="588">
        <v>23</v>
      </c>
      <c r="D30" s="174"/>
      <c r="F30" s="174"/>
      <c r="G30" s="189"/>
    </row>
    <row r="31" spans="1:7">
      <c r="A31" s="588">
        <v>24</v>
      </c>
      <c r="C31" s="85" t="s">
        <v>3249</v>
      </c>
      <c r="D31" s="305" t="s">
        <v>3252</v>
      </c>
      <c r="E31" s="85" t="s">
        <v>3205</v>
      </c>
      <c r="F31" s="305" t="s">
        <v>691</v>
      </c>
      <c r="G31" s="189">
        <v>2334807</v>
      </c>
    </row>
    <row r="32" spans="1:7">
      <c r="A32" s="588">
        <v>25</v>
      </c>
      <c r="C32" s="85" t="s">
        <v>3250</v>
      </c>
      <c r="D32" s="305" t="s">
        <v>3253</v>
      </c>
      <c r="F32" s="305" t="s">
        <v>692</v>
      </c>
      <c r="G32" s="189">
        <v>1346017</v>
      </c>
    </row>
    <row r="33" spans="1:7">
      <c r="A33" s="588">
        <v>26</v>
      </c>
      <c r="C33" s="85" t="s">
        <v>3251</v>
      </c>
      <c r="D33" s="305" t="s">
        <v>3254</v>
      </c>
      <c r="F33" s="174"/>
      <c r="G33" s="189"/>
    </row>
    <row r="34" spans="1:7">
      <c r="A34" s="588">
        <v>27</v>
      </c>
      <c r="D34" s="174"/>
      <c r="F34" s="174"/>
      <c r="G34" s="486">
        <v>3680824</v>
      </c>
    </row>
    <row r="35" spans="1:7">
      <c r="A35" s="588">
        <v>28</v>
      </c>
      <c r="D35" s="174"/>
      <c r="F35" s="174"/>
      <c r="G35" s="189"/>
    </row>
    <row r="36" spans="1:7">
      <c r="A36" s="588">
        <v>29</v>
      </c>
      <c r="B36" s="1653" t="s">
        <v>3641</v>
      </c>
      <c r="C36" s="85" t="s">
        <v>3255</v>
      </c>
      <c r="D36" s="305" t="s">
        <v>3258</v>
      </c>
      <c r="E36" s="85" t="s">
        <v>3205</v>
      </c>
      <c r="F36" s="305" t="s">
        <v>691</v>
      </c>
      <c r="G36" s="189">
        <v>345122</v>
      </c>
    </row>
    <row r="37" spans="1:7">
      <c r="A37" s="588">
        <v>30</v>
      </c>
      <c r="C37" s="85" t="s">
        <v>3256</v>
      </c>
      <c r="D37" s="174"/>
      <c r="F37" s="305" t="s">
        <v>2803</v>
      </c>
      <c r="G37" s="189">
        <v>3570</v>
      </c>
    </row>
    <row r="38" spans="1:7">
      <c r="A38" s="588">
        <v>31</v>
      </c>
      <c r="C38" s="85" t="s">
        <v>3257</v>
      </c>
      <c r="D38" s="174"/>
      <c r="F38" s="174"/>
      <c r="G38" s="189"/>
    </row>
    <row r="39" spans="1:7">
      <c r="A39" s="588">
        <v>32</v>
      </c>
      <c r="D39" s="174"/>
      <c r="F39" s="174"/>
      <c r="G39" s="486">
        <v>348692</v>
      </c>
    </row>
    <row r="40" spans="1:7">
      <c r="A40" s="588">
        <v>33</v>
      </c>
      <c r="C40" s="155"/>
      <c r="D40" s="174"/>
      <c r="F40" s="174"/>
      <c r="G40" s="189"/>
    </row>
    <row r="41" spans="1:7">
      <c r="A41" s="588">
        <v>34</v>
      </c>
      <c r="C41" s="85" t="s">
        <v>3259</v>
      </c>
      <c r="D41" s="305" t="s">
        <v>3262</v>
      </c>
      <c r="E41" s="85" t="s">
        <v>3205</v>
      </c>
      <c r="F41" s="305" t="s">
        <v>691</v>
      </c>
      <c r="G41" s="189">
        <v>95041</v>
      </c>
    </row>
    <row r="42" spans="1:7">
      <c r="A42" s="588">
        <v>35</v>
      </c>
      <c r="C42" s="85" t="s">
        <v>3260</v>
      </c>
      <c r="D42" s="174"/>
      <c r="F42" s="305" t="s">
        <v>692</v>
      </c>
      <c r="G42" s="189">
        <v>82499</v>
      </c>
    </row>
    <row r="43" spans="1:7">
      <c r="A43" s="588">
        <v>36</v>
      </c>
      <c r="C43" s="85" t="s">
        <v>3261</v>
      </c>
      <c r="D43" s="174"/>
      <c r="F43" s="305" t="s">
        <v>2803</v>
      </c>
      <c r="G43" s="189">
        <v>12429</v>
      </c>
    </row>
    <row r="44" spans="1:7">
      <c r="A44" s="588">
        <v>37</v>
      </c>
      <c r="B44" s="1653"/>
      <c r="D44" s="174"/>
      <c r="F44" s="174"/>
      <c r="G44" s="189"/>
    </row>
    <row r="45" spans="1:7">
      <c r="A45" s="588">
        <v>38</v>
      </c>
      <c r="D45" s="305" t="s">
        <v>3263</v>
      </c>
      <c r="E45" s="85" t="s">
        <v>3205</v>
      </c>
      <c r="F45" s="305" t="s">
        <v>691</v>
      </c>
      <c r="G45" s="189">
        <v>1377</v>
      </c>
    </row>
    <row r="46" spans="1:7">
      <c r="A46" s="588">
        <v>39</v>
      </c>
      <c r="D46" s="174"/>
      <c r="F46" s="305" t="s">
        <v>692</v>
      </c>
      <c r="G46" s="189">
        <v>243</v>
      </c>
    </row>
    <row r="47" spans="1:7">
      <c r="A47" s="588">
        <v>40</v>
      </c>
      <c r="D47" s="174"/>
      <c r="F47" s="305" t="s">
        <v>2803</v>
      </c>
      <c r="G47" s="189">
        <v>390557</v>
      </c>
    </row>
    <row r="48" spans="1:7">
      <c r="A48" s="588">
        <v>41</v>
      </c>
      <c r="D48" s="174"/>
      <c r="F48" s="174"/>
      <c r="G48" s="189"/>
    </row>
    <row r="49" spans="1:7">
      <c r="A49" s="588">
        <v>42</v>
      </c>
      <c r="D49" s="305" t="s">
        <v>3264</v>
      </c>
      <c r="E49" s="85" t="s">
        <v>3205</v>
      </c>
      <c r="F49" s="305" t="s">
        <v>691</v>
      </c>
      <c r="G49" s="189">
        <v>113179</v>
      </c>
    </row>
    <row r="50" spans="1:7">
      <c r="A50" s="588">
        <v>43</v>
      </c>
      <c r="D50" s="305" t="s">
        <v>3265</v>
      </c>
      <c r="F50" s="305" t="s">
        <v>692</v>
      </c>
      <c r="G50" s="189">
        <v>2446</v>
      </c>
    </row>
    <row r="51" spans="1:7">
      <c r="A51" s="588">
        <v>44</v>
      </c>
      <c r="D51" s="174"/>
      <c r="F51" s="174"/>
      <c r="G51" s="189"/>
    </row>
    <row r="52" spans="1:7">
      <c r="A52" s="588">
        <v>45</v>
      </c>
      <c r="D52" s="174"/>
      <c r="F52" s="174"/>
      <c r="G52" s="486">
        <v>697771</v>
      </c>
    </row>
    <row r="53" spans="1:7">
      <c r="A53" s="588">
        <v>46</v>
      </c>
      <c r="D53" s="174"/>
      <c r="F53" s="174"/>
      <c r="G53" s="189"/>
    </row>
    <row r="54" spans="1:7">
      <c r="A54" s="588">
        <v>47</v>
      </c>
      <c r="C54" s="85" t="s">
        <v>3266</v>
      </c>
      <c r="D54" s="305" t="s">
        <v>3270</v>
      </c>
      <c r="E54" s="85" t="s">
        <v>3205</v>
      </c>
      <c r="F54" s="305" t="s">
        <v>691</v>
      </c>
      <c r="G54" s="486">
        <v>8292651</v>
      </c>
    </row>
    <row r="55" spans="1:7">
      <c r="A55" s="588">
        <v>48</v>
      </c>
      <c r="C55" s="85" t="s">
        <v>3267</v>
      </c>
      <c r="D55" s="305" t="s">
        <v>3271</v>
      </c>
      <c r="F55" s="174"/>
      <c r="G55" s="189"/>
    </row>
    <row r="56" spans="1:7">
      <c r="A56" s="588">
        <v>49</v>
      </c>
      <c r="C56" s="85" t="s">
        <v>3268</v>
      </c>
      <c r="D56" s="174"/>
      <c r="F56" s="174"/>
      <c r="G56" s="189"/>
    </row>
    <row r="57" spans="1:7">
      <c r="A57" s="588">
        <v>50</v>
      </c>
      <c r="C57" s="85" t="s">
        <v>3269</v>
      </c>
      <c r="D57" s="174"/>
      <c r="F57" s="174"/>
      <c r="G57" s="189"/>
    </row>
    <row r="58" spans="1:7">
      <c r="A58" s="588">
        <v>51</v>
      </c>
      <c r="C58" s="85"/>
      <c r="D58" s="174"/>
      <c r="F58" s="174"/>
      <c r="G58" s="189"/>
    </row>
    <row r="59" spans="1:7">
      <c r="A59" s="588">
        <v>52</v>
      </c>
      <c r="C59" s="85" t="s">
        <v>1097</v>
      </c>
      <c r="D59" s="174"/>
      <c r="F59" s="174"/>
      <c r="G59" s="486">
        <v>16108685</v>
      </c>
    </row>
    <row r="60" spans="1:7">
      <c r="A60" s="588">
        <v>53</v>
      </c>
      <c r="C60" s="85"/>
      <c r="D60" s="305"/>
      <c r="E60" s="85"/>
      <c r="F60" s="305"/>
      <c r="G60" s="189"/>
    </row>
    <row r="61" spans="1:7">
      <c r="A61" s="588">
        <v>54</v>
      </c>
      <c r="C61" s="85"/>
      <c r="D61" s="305"/>
      <c r="E61" s="85"/>
      <c r="F61" s="305"/>
      <c r="G61" s="233"/>
    </row>
    <row r="62" spans="1:7">
      <c r="A62" s="588">
        <v>55</v>
      </c>
      <c r="C62" s="85"/>
      <c r="D62" s="305"/>
      <c r="F62" s="174"/>
      <c r="G62" s="189"/>
    </row>
    <row r="63" spans="1:7">
      <c r="A63" s="588">
        <v>56</v>
      </c>
      <c r="C63" s="85"/>
      <c r="D63" s="174"/>
      <c r="F63" s="174"/>
      <c r="G63" s="189"/>
    </row>
    <row r="64" spans="1:7" ht="15.75" thickBot="1">
      <c r="A64" s="589">
        <v>57</v>
      </c>
      <c r="B64" s="61"/>
      <c r="C64" s="125"/>
      <c r="D64" s="586"/>
      <c r="E64" s="61"/>
      <c r="F64" s="586"/>
      <c r="G64" s="587"/>
    </row>
    <row r="66" spans="1:7">
      <c r="A66" s="48" t="s">
        <v>563</v>
      </c>
      <c r="B66" s="48"/>
      <c r="C66" s="48"/>
      <c r="D66" s="48"/>
      <c r="E66" s="48"/>
      <c r="F66" s="48"/>
      <c r="G66" s="48"/>
    </row>
    <row r="72" spans="1:7">
      <c r="C72" s="70"/>
    </row>
    <row r="75" spans="1:7">
      <c r="C75" s="70"/>
    </row>
    <row r="76" spans="1:7">
      <c r="C76" s="70"/>
    </row>
    <row r="77" spans="1:7">
      <c r="C77" s="70"/>
    </row>
    <row r="78" spans="1:7">
      <c r="C78" s="70"/>
    </row>
    <row r="79" spans="1:7">
      <c r="C79" s="70"/>
    </row>
    <row r="80" spans="1:7">
      <c r="C80" s="70"/>
    </row>
  </sheetData>
  <customSheetViews>
    <customSheetView guid="{4928BF23-7841-445B-B276-4DDA011E86BA}" scale="70" colorId="22" fitToPage="1" topLeftCell="A19">
      <selection activeCell="B44" sqref="B44"/>
      <pageMargins left="0.5" right="0.36" top="0.25" bottom="0.36" header="0.5" footer="0.5"/>
      <printOptions horizontalCentered="1" verticalCentered="1"/>
      <pageSetup scale="60" fitToHeight="2" orientation="portrait" r:id="rId1"/>
      <headerFooter alignWithMargins="0"/>
    </customSheetView>
    <customSheetView guid="{10BEBEA5-666D-4E42-8C33-BE2CECB0CEEE}" scale="70" colorId="22" fitToPage="1">
      <selection activeCell="E21" sqref="E21"/>
      <pageMargins left="0.5" right="0.36" top="0.25" bottom="0.36" header="0.5" footer="0.5"/>
      <printOptions horizontalCentered="1" verticalCentered="1"/>
      <pageSetup scale="62" fitToHeight="2" orientation="portrait" r:id="rId2"/>
      <headerFooter alignWithMargins="0"/>
    </customSheetView>
    <customSheetView guid="{7EABFE2B-86ED-418A-B3E7-C3498E6134E5}" scale="70" colorId="22" fitToPage="1">
      <selection activeCell="E21" sqref="E21"/>
      <pageMargins left="0.5" right="0.36" top="0.25" bottom="0.36" header="0.5" footer="0.5"/>
      <printOptions horizontalCentered="1" verticalCentered="1"/>
      <pageSetup scale="62" fitToHeight="2" orientation="portrait" r:id="rId3"/>
      <headerFooter alignWithMargins="0"/>
    </customSheetView>
    <customSheetView guid="{8787D503-0E53-496F-A823-DBDA291CFB74}" scale="70" colorId="22" fitToPage="1">
      <pageMargins left="0.5" right="0.36" top="0.25" bottom="0.36" header="0.5" footer="0.5"/>
      <printOptions horizontalCentered="1" verticalCentered="1"/>
      <pageSetup scale="62" fitToHeight="2" orientation="portrait" r:id="rId4"/>
      <headerFooter alignWithMargins="0"/>
    </customSheetView>
    <customSheetView guid="{22D28A66-17F3-4A9A-B88B-6F61E2AD90F2}" scale="70" colorId="22" fitToPage="1" topLeftCell="A10">
      <selection activeCell="G13" sqref="G13"/>
      <pageMargins left="0.5" right="0.36" top="0.25" bottom="0.36" header="0.5" footer="0.5"/>
      <printOptions horizontalCentered="1" verticalCentered="1"/>
      <pageSetup scale="62" fitToHeight="2" orientation="portrait" r:id="rId5"/>
      <headerFooter alignWithMargins="0"/>
    </customSheetView>
    <customSheetView guid="{38FEF62C-E434-43FF-91B6-A4BAF1D28941}" scale="70" colorId="22" fitToPage="1">
      <pageMargins left="0.5" right="0.36" top="0.25" bottom="0.36" header="0.5" footer="0.5"/>
      <printOptions horizontalCentered="1" verticalCentered="1"/>
      <pageSetup scale="62" fitToHeight="2" orientation="portrait" r:id="rId6"/>
      <headerFooter alignWithMargins="0"/>
    </customSheetView>
    <customSheetView guid="{3B00EE9E-100B-4E0B-97A5-9938B41F46C6}" scale="70" colorId="22" fitToPage="1">
      <pageMargins left="0.5" right="0.36" top="0.25" bottom="0.36" header="0.5" footer="0.5"/>
      <printOptions horizontalCentered="1" verticalCentered="1"/>
      <pageSetup scale="62" fitToHeight="2" orientation="portrait" r:id="rId7"/>
      <headerFooter alignWithMargins="0"/>
    </customSheetView>
    <customSheetView guid="{70140D13-E05C-4A32-B097-7656031EFC54}" scale="70" colorId="22" fitToPage="1">
      <pageMargins left="0.5" right="0.36" top="0.25" bottom="0.36" header="0.5" footer="0.5"/>
      <printOptions horizontalCentered="1" verticalCentered="1"/>
      <pageSetup scale="62" fitToHeight="2" orientation="portrait" r:id="rId8"/>
      <headerFooter alignWithMargins="0"/>
    </customSheetView>
    <customSheetView guid="{3A57D69F-D25D-44C3-9DE0-88B774091642}" scale="70" colorId="22" fitToPage="1">
      <pageMargins left="0.5" right="0.36" top="0.25" bottom="0.36" header="0.5" footer="0.5"/>
      <printOptions horizontalCentered="1" verticalCentered="1"/>
      <pageSetup scale="62" fitToHeight="2" orientation="portrait" r:id="rId9"/>
      <headerFooter alignWithMargins="0"/>
    </customSheetView>
    <customSheetView guid="{CA9A34E5-DE78-429D-AEC4-74C7250B775C}" scale="70" colorId="22" fitToPage="1">
      <pageMargins left="0.5" right="0.36" top="0.25" bottom="0.36" header="0.5" footer="0.5"/>
      <printOptions horizontalCentered="1" verticalCentered="1"/>
      <pageSetup scale="62" fitToHeight="2" orientation="portrait" r:id="rId10"/>
      <headerFooter alignWithMargins="0"/>
    </customSheetView>
    <customSheetView guid="{B4A791FD-BFAC-4ED1-AC79-FF865E98E4E3}" scale="70" colorId="22" fitToPage="1">
      <selection activeCell="E21" sqref="E21"/>
      <pageMargins left="0.5" right="0.36" top="0.25" bottom="0.36" header="0.5" footer="0.5"/>
      <printOptions horizontalCentered="1" verticalCentered="1"/>
      <pageSetup scale="62" fitToHeight="2" orientation="portrait" r:id="rId11"/>
      <headerFooter alignWithMargins="0"/>
    </customSheetView>
    <customSheetView guid="{1DFCFAAB-BEA9-4033-B573-C1428C6D4616}" scale="70" colorId="22" fitToPage="1">
      <selection activeCell="E21" sqref="E21"/>
      <pageMargins left="0.5" right="0.36" top="0.25" bottom="0.36" header="0.5" footer="0.5"/>
      <printOptions horizontalCentered="1" verticalCentered="1"/>
      <pageSetup scale="60" fitToHeight="2" orientation="portrait" r:id="rId12"/>
      <headerFooter alignWithMargins="0"/>
    </customSheetView>
    <customSheetView guid="{24B34512-AD5F-4011-887B-567D11190E35}" scale="70" colorId="22" fitToPage="1">
      <selection activeCell="E21" sqref="E21"/>
      <pageMargins left="0.5" right="0.36" top="0.25" bottom="0.36" header="0.5" footer="0.5"/>
      <printOptions horizontalCentered="1" verticalCentered="1"/>
      <pageSetup scale="62" fitToHeight="2" orientation="portrait" r:id="rId13"/>
      <headerFooter alignWithMargins="0"/>
    </customSheetView>
  </customSheetViews>
  <printOptions horizontalCentered="1" verticalCentered="1"/>
  <pageMargins left="0.5" right="0.36" top="0.25" bottom="0.36" header="0.5" footer="0.5"/>
  <pageSetup scale="60" fitToHeight="2" orientation="portrait" r:id="rId14"/>
  <headerFooter alignWithMargins="0"/>
</worksheet>
</file>

<file path=xl/worksheets/sheet27.xml><?xml version="1.0" encoding="utf-8"?>
<worksheet xmlns="http://schemas.openxmlformats.org/spreadsheetml/2006/main" xmlns:r="http://schemas.openxmlformats.org/officeDocument/2006/relationships">
  <sheetPr transitionEvaluation="1">
    <pageSetUpPr fitToPage="1"/>
  </sheetPr>
  <dimension ref="A2:G80"/>
  <sheetViews>
    <sheetView defaultGridColor="0" topLeftCell="A16" colorId="22" zoomScale="70" zoomScaleNormal="70" zoomScaleSheetLayoutView="50" workbookViewId="0">
      <selection activeCell="D47" sqref="D47"/>
    </sheetView>
  </sheetViews>
  <sheetFormatPr defaultColWidth="10.21875" defaultRowHeight="15"/>
  <cols>
    <col min="1" max="1" width="4.88671875" style="1521" customWidth="1"/>
    <col min="2" max="2" width="1.77734375" style="1521" customWidth="1"/>
    <col min="3" max="3" width="28.5546875" style="1521" customWidth="1"/>
    <col min="4" max="4" width="48" style="1521" customWidth="1"/>
    <col min="5" max="5" width="21.33203125" style="1521" customWidth="1"/>
    <col min="6" max="6" width="10.21875" style="1521" customWidth="1"/>
    <col min="7" max="7" width="26.88671875" style="1521" customWidth="1"/>
    <col min="8" max="256" width="10.21875" style="1521"/>
    <col min="257" max="257" width="4.88671875" style="1521" customWidth="1"/>
    <col min="258" max="258" width="1.77734375" style="1521" customWidth="1"/>
    <col min="259" max="259" width="28.5546875" style="1521" customWidth="1"/>
    <col min="260" max="260" width="48" style="1521" customWidth="1"/>
    <col min="261" max="261" width="21.33203125" style="1521" customWidth="1"/>
    <col min="262" max="262" width="10.21875" style="1521" customWidth="1"/>
    <col min="263" max="263" width="26.88671875" style="1521" customWidth="1"/>
    <col min="264" max="512" width="10.21875" style="1521"/>
    <col min="513" max="513" width="4.88671875" style="1521" customWidth="1"/>
    <col min="514" max="514" width="1.77734375" style="1521" customWidth="1"/>
    <col min="515" max="515" width="28.5546875" style="1521" customWidth="1"/>
    <col min="516" max="516" width="48" style="1521" customWidth="1"/>
    <col min="517" max="517" width="21.33203125" style="1521" customWidth="1"/>
    <col min="518" max="518" width="10.21875" style="1521" customWidth="1"/>
    <col min="519" max="519" width="26.88671875" style="1521" customWidth="1"/>
    <col min="520" max="768" width="10.21875" style="1521"/>
    <col min="769" max="769" width="4.88671875" style="1521" customWidth="1"/>
    <col min="770" max="770" width="1.77734375" style="1521" customWidth="1"/>
    <col min="771" max="771" width="28.5546875" style="1521" customWidth="1"/>
    <col min="772" max="772" width="48" style="1521" customWidth="1"/>
    <col min="773" max="773" width="21.33203125" style="1521" customWidth="1"/>
    <col min="774" max="774" width="10.21875" style="1521" customWidth="1"/>
    <col min="775" max="775" width="26.88671875" style="1521" customWidth="1"/>
    <col min="776" max="1024" width="10.21875" style="1521"/>
    <col min="1025" max="1025" width="4.88671875" style="1521" customWidth="1"/>
    <col min="1026" max="1026" width="1.77734375" style="1521" customWidth="1"/>
    <col min="1027" max="1027" width="28.5546875" style="1521" customWidth="1"/>
    <col min="1028" max="1028" width="48" style="1521" customWidth="1"/>
    <col min="1029" max="1029" width="21.33203125" style="1521" customWidth="1"/>
    <col min="1030" max="1030" width="10.21875" style="1521" customWidth="1"/>
    <col min="1031" max="1031" width="26.88671875" style="1521" customWidth="1"/>
    <col min="1032" max="1280" width="10.21875" style="1521"/>
    <col min="1281" max="1281" width="4.88671875" style="1521" customWidth="1"/>
    <col min="1282" max="1282" width="1.77734375" style="1521" customWidth="1"/>
    <col min="1283" max="1283" width="28.5546875" style="1521" customWidth="1"/>
    <col min="1284" max="1284" width="48" style="1521" customWidth="1"/>
    <col min="1285" max="1285" width="21.33203125" style="1521" customWidth="1"/>
    <col min="1286" max="1286" width="10.21875" style="1521" customWidth="1"/>
    <col min="1287" max="1287" width="26.88671875" style="1521" customWidth="1"/>
    <col min="1288" max="1536" width="10.21875" style="1521"/>
    <col min="1537" max="1537" width="4.88671875" style="1521" customWidth="1"/>
    <col min="1538" max="1538" width="1.77734375" style="1521" customWidth="1"/>
    <col min="1539" max="1539" width="28.5546875" style="1521" customWidth="1"/>
    <col min="1540" max="1540" width="48" style="1521" customWidth="1"/>
    <col min="1541" max="1541" width="21.33203125" style="1521" customWidth="1"/>
    <col min="1542" max="1542" width="10.21875" style="1521" customWidth="1"/>
    <col min="1543" max="1543" width="26.88671875" style="1521" customWidth="1"/>
    <col min="1544" max="1792" width="10.21875" style="1521"/>
    <col min="1793" max="1793" width="4.88671875" style="1521" customWidth="1"/>
    <col min="1794" max="1794" width="1.77734375" style="1521" customWidth="1"/>
    <col min="1795" max="1795" width="28.5546875" style="1521" customWidth="1"/>
    <col min="1796" max="1796" width="48" style="1521" customWidth="1"/>
    <col min="1797" max="1797" width="21.33203125" style="1521" customWidth="1"/>
    <col min="1798" max="1798" width="10.21875" style="1521" customWidth="1"/>
    <col min="1799" max="1799" width="26.88671875" style="1521" customWidth="1"/>
    <col min="1800" max="2048" width="10.21875" style="1521"/>
    <col min="2049" max="2049" width="4.88671875" style="1521" customWidth="1"/>
    <col min="2050" max="2050" width="1.77734375" style="1521" customWidth="1"/>
    <col min="2051" max="2051" width="28.5546875" style="1521" customWidth="1"/>
    <col min="2052" max="2052" width="48" style="1521" customWidth="1"/>
    <col min="2053" max="2053" width="21.33203125" style="1521" customWidth="1"/>
    <col min="2054" max="2054" width="10.21875" style="1521" customWidth="1"/>
    <col min="2055" max="2055" width="26.88671875" style="1521" customWidth="1"/>
    <col min="2056" max="2304" width="10.21875" style="1521"/>
    <col min="2305" max="2305" width="4.88671875" style="1521" customWidth="1"/>
    <col min="2306" max="2306" width="1.77734375" style="1521" customWidth="1"/>
    <col min="2307" max="2307" width="28.5546875" style="1521" customWidth="1"/>
    <col min="2308" max="2308" width="48" style="1521" customWidth="1"/>
    <col min="2309" max="2309" width="21.33203125" style="1521" customWidth="1"/>
    <col min="2310" max="2310" width="10.21875" style="1521" customWidth="1"/>
    <col min="2311" max="2311" width="26.88671875" style="1521" customWidth="1"/>
    <col min="2312" max="2560" width="10.21875" style="1521"/>
    <col min="2561" max="2561" width="4.88671875" style="1521" customWidth="1"/>
    <col min="2562" max="2562" width="1.77734375" style="1521" customWidth="1"/>
    <col min="2563" max="2563" width="28.5546875" style="1521" customWidth="1"/>
    <col min="2564" max="2564" width="48" style="1521" customWidth="1"/>
    <col min="2565" max="2565" width="21.33203125" style="1521" customWidth="1"/>
    <col min="2566" max="2566" width="10.21875" style="1521" customWidth="1"/>
    <col min="2567" max="2567" width="26.88671875" style="1521" customWidth="1"/>
    <col min="2568" max="2816" width="10.21875" style="1521"/>
    <col min="2817" max="2817" width="4.88671875" style="1521" customWidth="1"/>
    <col min="2818" max="2818" width="1.77734375" style="1521" customWidth="1"/>
    <col min="2819" max="2819" width="28.5546875" style="1521" customWidth="1"/>
    <col min="2820" max="2820" width="48" style="1521" customWidth="1"/>
    <col min="2821" max="2821" width="21.33203125" style="1521" customWidth="1"/>
    <col min="2822" max="2822" width="10.21875" style="1521" customWidth="1"/>
    <col min="2823" max="2823" width="26.88671875" style="1521" customWidth="1"/>
    <col min="2824" max="3072" width="10.21875" style="1521"/>
    <col min="3073" max="3073" width="4.88671875" style="1521" customWidth="1"/>
    <col min="3074" max="3074" width="1.77734375" style="1521" customWidth="1"/>
    <col min="3075" max="3075" width="28.5546875" style="1521" customWidth="1"/>
    <col min="3076" max="3076" width="48" style="1521" customWidth="1"/>
    <col min="3077" max="3077" width="21.33203125" style="1521" customWidth="1"/>
    <col min="3078" max="3078" width="10.21875" style="1521" customWidth="1"/>
    <col min="3079" max="3079" width="26.88671875" style="1521" customWidth="1"/>
    <col min="3080" max="3328" width="10.21875" style="1521"/>
    <col min="3329" max="3329" width="4.88671875" style="1521" customWidth="1"/>
    <col min="3330" max="3330" width="1.77734375" style="1521" customWidth="1"/>
    <col min="3331" max="3331" width="28.5546875" style="1521" customWidth="1"/>
    <col min="3332" max="3332" width="48" style="1521" customWidth="1"/>
    <col min="3333" max="3333" width="21.33203125" style="1521" customWidth="1"/>
    <col min="3334" max="3334" width="10.21875" style="1521" customWidth="1"/>
    <col min="3335" max="3335" width="26.88671875" style="1521" customWidth="1"/>
    <col min="3336" max="3584" width="10.21875" style="1521"/>
    <col min="3585" max="3585" width="4.88671875" style="1521" customWidth="1"/>
    <col min="3586" max="3586" width="1.77734375" style="1521" customWidth="1"/>
    <col min="3587" max="3587" width="28.5546875" style="1521" customWidth="1"/>
    <col min="3588" max="3588" width="48" style="1521" customWidth="1"/>
    <col min="3589" max="3589" width="21.33203125" style="1521" customWidth="1"/>
    <col min="3590" max="3590" width="10.21875" style="1521" customWidth="1"/>
    <col min="3591" max="3591" width="26.88671875" style="1521" customWidth="1"/>
    <col min="3592" max="3840" width="10.21875" style="1521"/>
    <col min="3841" max="3841" width="4.88671875" style="1521" customWidth="1"/>
    <col min="3842" max="3842" width="1.77734375" style="1521" customWidth="1"/>
    <col min="3843" max="3843" width="28.5546875" style="1521" customWidth="1"/>
    <col min="3844" max="3844" width="48" style="1521" customWidth="1"/>
    <col min="3845" max="3845" width="21.33203125" style="1521" customWidth="1"/>
    <col min="3846" max="3846" width="10.21875" style="1521" customWidth="1"/>
    <col min="3847" max="3847" width="26.88671875" style="1521" customWidth="1"/>
    <col min="3848" max="4096" width="10.21875" style="1521"/>
    <col min="4097" max="4097" width="4.88671875" style="1521" customWidth="1"/>
    <col min="4098" max="4098" width="1.77734375" style="1521" customWidth="1"/>
    <col min="4099" max="4099" width="28.5546875" style="1521" customWidth="1"/>
    <col min="4100" max="4100" width="48" style="1521" customWidth="1"/>
    <col min="4101" max="4101" width="21.33203125" style="1521" customWidth="1"/>
    <col min="4102" max="4102" width="10.21875" style="1521" customWidth="1"/>
    <col min="4103" max="4103" width="26.88671875" style="1521" customWidth="1"/>
    <col min="4104" max="4352" width="10.21875" style="1521"/>
    <col min="4353" max="4353" width="4.88671875" style="1521" customWidth="1"/>
    <col min="4354" max="4354" width="1.77734375" style="1521" customWidth="1"/>
    <col min="4355" max="4355" width="28.5546875" style="1521" customWidth="1"/>
    <col min="4356" max="4356" width="48" style="1521" customWidth="1"/>
    <col min="4357" max="4357" width="21.33203125" style="1521" customWidth="1"/>
    <col min="4358" max="4358" width="10.21875" style="1521" customWidth="1"/>
    <col min="4359" max="4359" width="26.88671875" style="1521" customWidth="1"/>
    <col min="4360" max="4608" width="10.21875" style="1521"/>
    <col min="4609" max="4609" width="4.88671875" style="1521" customWidth="1"/>
    <col min="4610" max="4610" width="1.77734375" style="1521" customWidth="1"/>
    <col min="4611" max="4611" width="28.5546875" style="1521" customWidth="1"/>
    <col min="4612" max="4612" width="48" style="1521" customWidth="1"/>
    <col min="4613" max="4613" width="21.33203125" style="1521" customWidth="1"/>
    <col min="4614" max="4614" width="10.21875" style="1521" customWidth="1"/>
    <col min="4615" max="4615" width="26.88671875" style="1521" customWidth="1"/>
    <col min="4616" max="4864" width="10.21875" style="1521"/>
    <col min="4865" max="4865" width="4.88671875" style="1521" customWidth="1"/>
    <col min="4866" max="4866" width="1.77734375" style="1521" customWidth="1"/>
    <col min="4867" max="4867" width="28.5546875" style="1521" customWidth="1"/>
    <col min="4868" max="4868" width="48" style="1521" customWidth="1"/>
    <col min="4869" max="4869" width="21.33203125" style="1521" customWidth="1"/>
    <col min="4870" max="4870" width="10.21875" style="1521" customWidth="1"/>
    <col min="4871" max="4871" width="26.88671875" style="1521" customWidth="1"/>
    <col min="4872" max="5120" width="10.21875" style="1521"/>
    <col min="5121" max="5121" width="4.88671875" style="1521" customWidth="1"/>
    <col min="5122" max="5122" width="1.77734375" style="1521" customWidth="1"/>
    <col min="5123" max="5123" width="28.5546875" style="1521" customWidth="1"/>
    <col min="5124" max="5124" width="48" style="1521" customWidth="1"/>
    <col min="5125" max="5125" width="21.33203125" style="1521" customWidth="1"/>
    <col min="5126" max="5126" width="10.21875" style="1521" customWidth="1"/>
    <col min="5127" max="5127" width="26.88671875" style="1521" customWidth="1"/>
    <col min="5128" max="5376" width="10.21875" style="1521"/>
    <col min="5377" max="5377" width="4.88671875" style="1521" customWidth="1"/>
    <col min="5378" max="5378" width="1.77734375" style="1521" customWidth="1"/>
    <col min="5379" max="5379" width="28.5546875" style="1521" customWidth="1"/>
    <col min="5380" max="5380" width="48" style="1521" customWidth="1"/>
    <col min="5381" max="5381" width="21.33203125" style="1521" customWidth="1"/>
    <col min="5382" max="5382" width="10.21875" style="1521" customWidth="1"/>
    <col min="5383" max="5383" width="26.88671875" style="1521" customWidth="1"/>
    <col min="5384" max="5632" width="10.21875" style="1521"/>
    <col min="5633" max="5633" width="4.88671875" style="1521" customWidth="1"/>
    <col min="5634" max="5634" width="1.77734375" style="1521" customWidth="1"/>
    <col min="5635" max="5635" width="28.5546875" style="1521" customWidth="1"/>
    <col min="5636" max="5636" width="48" style="1521" customWidth="1"/>
    <col min="5637" max="5637" width="21.33203125" style="1521" customWidth="1"/>
    <col min="5638" max="5638" width="10.21875" style="1521" customWidth="1"/>
    <col min="5639" max="5639" width="26.88671875" style="1521" customWidth="1"/>
    <col min="5640" max="5888" width="10.21875" style="1521"/>
    <col min="5889" max="5889" width="4.88671875" style="1521" customWidth="1"/>
    <col min="5890" max="5890" width="1.77734375" style="1521" customWidth="1"/>
    <col min="5891" max="5891" width="28.5546875" style="1521" customWidth="1"/>
    <col min="5892" max="5892" width="48" style="1521" customWidth="1"/>
    <col min="5893" max="5893" width="21.33203125" style="1521" customWidth="1"/>
    <col min="5894" max="5894" width="10.21875" style="1521" customWidth="1"/>
    <col min="5895" max="5895" width="26.88671875" style="1521" customWidth="1"/>
    <col min="5896" max="6144" width="10.21875" style="1521"/>
    <col min="6145" max="6145" width="4.88671875" style="1521" customWidth="1"/>
    <col min="6146" max="6146" width="1.77734375" style="1521" customWidth="1"/>
    <col min="6147" max="6147" width="28.5546875" style="1521" customWidth="1"/>
    <col min="6148" max="6148" width="48" style="1521" customWidth="1"/>
    <col min="6149" max="6149" width="21.33203125" style="1521" customWidth="1"/>
    <col min="6150" max="6150" width="10.21875" style="1521" customWidth="1"/>
    <col min="6151" max="6151" width="26.88671875" style="1521" customWidth="1"/>
    <col min="6152" max="6400" width="10.21875" style="1521"/>
    <col min="6401" max="6401" width="4.88671875" style="1521" customWidth="1"/>
    <col min="6402" max="6402" width="1.77734375" style="1521" customWidth="1"/>
    <col min="6403" max="6403" width="28.5546875" style="1521" customWidth="1"/>
    <col min="6404" max="6404" width="48" style="1521" customWidth="1"/>
    <col min="6405" max="6405" width="21.33203125" style="1521" customWidth="1"/>
    <col min="6406" max="6406" width="10.21875" style="1521" customWidth="1"/>
    <col min="6407" max="6407" width="26.88671875" style="1521" customWidth="1"/>
    <col min="6408" max="6656" width="10.21875" style="1521"/>
    <col min="6657" max="6657" width="4.88671875" style="1521" customWidth="1"/>
    <col min="6658" max="6658" width="1.77734375" style="1521" customWidth="1"/>
    <col min="6659" max="6659" width="28.5546875" style="1521" customWidth="1"/>
    <col min="6660" max="6660" width="48" style="1521" customWidth="1"/>
    <col min="6661" max="6661" width="21.33203125" style="1521" customWidth="1"/>
    <col min="6662" max="6662" width="10.21875" style="1521" customWidth="1"/>
    <col min="6663" max="6663" width="26.88671875" style="1521" customWidth="1"/>
    <col min="6664" max="6912" width="10.21875" style="1521"/>
    <col min="6913" max="6913" width="4.88671875" style="1521" customWidth="1"/>
    <col min="6914" max="6914" width="1.77734375" style="1521" customWidth="1"/>
    <col min="6915" max="6915" width="28.5546875" style="1521" customWidth="1"/>
    <col min="6916" max="6916" width="48" style="1521" customWidth="1"/>
    <col min="6917" max="6917" width="21.33203125" style="1521" customWidth="1"/>
    <col min="6918" max="6918" width="10.21875" style="1521" customWidth="1"/>
    <col min="6919" max="6919" width="26.88671875" style="1521" customWidth="1"/>
    <col min="6920" max="7168" width="10.21875" style="1521"/>
    <col min="7169" max="7169" width="4.88671875" style="1521" customWidth="1"/>
    <col min="7170" max="7170" width="1.77734375" style="1521" customWidth="1"/>
    <col min="7171" max="7171" width="28.5546875" style="1521" customWidth="1"/>
    <col min="7172" max="7172" width="48" style="1521" customWidth="1"/>
    <col min="7173" max="7173" width="21.33203125" style="1521" customWidth="1"/>
    <col min="7174" max="7174" width="10.21875" style="1521" customWidth="1"/>
    <col min="7175" max="7175" width="26.88671875" style="1521" customWidth="1"/>
    <col min="7176" max="7424" width="10.21875" style="1521"/>
    <col min="7425" max="7425" width="4.88671875" style="1521" customWidth="1"/>
    <col min="7426" max="7426" width="1.77734375" style="1521" customWidth="1"/>
    <col min="7427" max="7427" width="28.5546875" style="1521" customWidth="1"/>
    <col min="7428" max="7428" width="48" style="1521" customWidth="1"/>
    <col min="7429" max="7429" width="21.33203125" style="1521" customWidth="1"/>
    <col min="7430" max="7430" width="10.21875" style="1521" customWidth="1"/>
    <col min="7431" max="7431" width="26.88671875" style="1521" customWidth="1"/>
    <col min="7432" max="7680" width="10.21875" style="1521"/>
    <col min="7681" max="7681" width="4.88671875" style="1521" customWidth="1"/>
    <col min="7682" max="7682" width="1.77734375" style="1521" customWidth="1"/>
    <col min="7683" max="7683" width="28.5546875" style="1521" customWidth="1"/>
    <col min="7684" max="7684" width="48" style="1521" customWidth="1"/>
    <col min="7685" max="7685" width="21.33203125" style="1521" customWidth="1"/>
    <col min="7686" max="7686" width="10.21875" style="1521" customWidth="1"/>
    <col min="7687" max="7687" width="26.88671875" style="1521" customWidth="1"/>
    <col min="7688" max="7936" width="10.21875" style="1521"/>
    <col min="7937" max="7937" width="4.88671875" style="1521" customWidth="1"/>
    <col min="7938" max="7938" width="1.77734375" style="1521" customWidth="1"/>
    <col min="7939" max="7939" width="28.5546875" style="1521" customWidth="1"/>
    <col min="7940" max="7940" width="48" style="1521" customWidth="1"/>
    <col min="7941" max="7941" width="21.33203125" style="1521" customWidth="1"/>
    <col min="7942" max="7942" width="10.21875" style="1521" customWidth="1"/>
    <col min="7943" max="7943" width="26.88671875" style="1521" customWidth="1"/>
    <col min="7944" max="8192" width="10.21875" style="1521"/>
    <col min="8193" max="8193" width="4.88671875" style="1521" customWidth="1"/>
    <col min="8194" max="8194" width="1.77734375" style="1521" customWidth="1"/>
    <col min="8195" max="8195" width="28.5546875" style="1521" customWidth="1"/>
    <col min="8196" max="8196" width="48" style="1521" customWidth="1"/>
    <col min="8197" max="8197" width="21.33203125" style="1521" customWidth="1"/>
    <col min="8198" max="8198" width="10.21875" style="1521" customWidth="1"/>
    <col min="8199" max="8199" width="26.88671875" style="1521" customWidth="1"/>
    <col min="8200" max="8448" width="10.21875" style="1521"/>
    <col min="8449" max="8449" width="4.88671875" style="1521" customWidth="1"/>
    <col min="8450" max="8450" width="1.77734375" style="1521" customWidth="1"/>
    <col min="8451" max="8451" width="28.5546875" style="1521" customWidth="1"/>
    <col min="8452" max="8452" width="48" style="1521" customWidth="1"/>
    <col min="8453" max="8453" width="21.33203125" style="1521" customWidth="1"/>
    <col min="8454" max="8454" width="10.21875" style="1521" customWidth="1"/>
    <col min="8455" max="8455" width="26.88671875" style="1521" customWidth="1"/>
    <col min="8456" max="8704" width="10.21875" style="1521"/>
    <col min="8705" max="8705" width="4.88671875" style="1521" customWidth="1"/>
    <col min="8706" max="8706" width="1.77734375" style="1521" customWidth="1"/>
    <col min="8707" max="8707" width="28.5546875" style="1521" customWidth="1"/>
    <col min="8708" max="8708" width="48" style="1521" customWidth="1"/>
    <col min="8709" max="8709" width="21.33203125" style="1521" customWidth="1"/>
    <col min="8710" max="8710" width="10.21875" style="1521" customWidth="1"/>
    <col min="8711" max="8711" width="26.88671875" style="1521" customWidth="1"/>
    <col min="8712" max="8960" width="10.21875" style="1521"/>
    <col min="8961" max="8961" width="4.88671875" style="1521" customWidth="1"/>
    <col min="8962" max="8962" width="1.77734375" style="1521" customWidth="1"/>
    <col min="8963" max="8963" width="28.5546875" style="1521" customWidth="1"/>
    <col min="8964" max="8964" width="48" style="1521" customWidth="1"/>
    <col min="8965" max="8965" width="21.33203125" style="1521" customWidth="1"/>
    <col min="8966" max="8966" width="10.21875" style="1521" customWidth="1"/>
    <col min="8967" max="8967" width="26.88671875" style="1521" customWidth="1"/>
    <col min="8968" max="9216" width="10.21875" style="1521"/>
    <col min="9217" max="9217" width="4.88671875" style="1521" customWidth="1"/>
    <col min="9218" max="9218" width="1.77734375" style="1521" customWidth="1"/>
    <col min="9219" max="9219" width="28.5546875" style="1521" customWidth="1"/>
    <col min="9220" max="9220" width="48" style="1521" customWidth="1"/>
    <col min="9221" max="9221" width="21.33203125" style="1521" customWidth="1"/>
    <col min="9222" max="9222" width="10.21875" style="1521" customWidth="1"/>
    <col min="9223" max="9223" width="26.88671875" style="1521" customWidth="1"/>
    <col min="9224" max="9472" width="10.21875" style="1521"/>
    <col min="9473" max="9473" width="4.88671875" style="1521" customWidth="1"/>
    <col min="9474" max="9474" width="1.77734375" style="1521" customWidth="1"/>
    <col min="9475" max="9475" width="28.5546875" style="1521" customWidth="1"/>
    <col min="9476" max="9476" width="48" style="1521" customWidth="1"/>
    <col min="9477" max="9477" width="21.33203125" style="1521" customWidth="1"/>
    <col min="9478" max="9478" width="10.21875" style="1521" customWidth="1"/>
    <col min="9479" max="9479" width="26.88671875" style="1521" customWidth="1"/>
    <col min="9480" max="9728" width="10.21875" style="1521"/>
    <col min="9729" max="9729" width="4.88671875" style="1521" customWidth="1"/>
    <col min="9730" max="9730" width="1.77734375" style="1521" customWidth="1"/>
    <col min="9731" max="9731" width="28.5546875" style="1521" customWidth="1"/>
    <col min="9732" max="9732" width="48" style="1521" customWidth="1"/>
    <col min="9733" max="9733" width="21.33203125" style="1521" customWidth="1"/>
    <col min="9734" max="9734" width="10.21875" style="1521" customWidth="1"/>
    <col min="9735" max="9735" width="26.88671875" style="1521" customWidth="1"/>
    <col min="9736" max="9984" width="10.21875" style="1521"/>
    <col min="9985" max="9985" width="4.88671875" style="1521" customWidth="1"/>
    <col min="9986" max="9986" width="1.77734375" style="1521" customWidth="1"/>
    <col min="9987" max="9987" width="28.5546875" style="1521" customWidth="1"/>
    <col min="9988" max="9988" width="48" style="1521" customWidth="1"/>
    <col min="9989" max="9989" width="21.33203125" style="1521" customWidth="1"/>
    <col min="9990" max="9990" width="10.21875" style="1521" customWidth="1"/>
    <col min="9991" max="9991" width="26.88671875" style="1521" customWidth="1"/>
    <col min="9992" max="10240" width="10.21875" style="1521"/>
    <col min="10241" max="10241" width="4.88671875" style="1521" customWidth="1"/>
    <col min="10242" max="10242" width="1.77734375" style="1521" customWidth="1"/>
    <col min="10243" max="10243" width="28.5546875" style="1521" customWidth="1"/>
    <col min="10244" max="10244" width="48" style="1521" customWidth="1"/>
    <col min="10245" max="10245" width="21.33203125" style="1521" customWidth="1"/>
    <col min="10246" max="10246" width="10.21875" style="1521" customWidth="1"/>
    <col min="10247" max="10247" width="26.88671875" style="1521" customWidth="1"/>
    <col min="10248" max="10496" width="10.21875" style="1521"/>
    <col min="10497" max="10497" width="4.88671875" style="1521" customWidth="1"/>
    <col min="10498" max="10498" width="1.77734375" style="1521" customWidth="1"/>
    <col min="10499" max="10499" width="28.5546875" style="1521" customWidth="1"/>
    <col min="10500" max="10500" width="48" style="1521" customWidth="1"/>
    <col min="10501" max="10501" width="21.33203125" style="1521" customWidth="1"/>
    <col min="10502" max="10502" width="10.21875" style="1521" customWidth="1"/>
    <col min="10503" max="10503" width="26.88671875" style="1521" customWidth="1"/>
    <col min="10504" max="10752" width="10.21875" style="1521"/>
    <col min="10753" max="10753" width="4.88671875" style="1521" customWidth="1"/>
    <col min="10754" max="10754" width="1.77734375" style="1521" customWidth="1"/>
    <col min="10755" max="10755" width="28.5546875" style="1521" customWidth="1"/>
    <col min="10756" max="10756" width="48" style="1521" customWidth="1"/>
    <col min="10757" max="10757" width="21.33203125" style="1521" customWidth="1"/>
    <col min="10758" max="10758" width="10.21875" style="1521" customWidth="1"/>
    <col min="10759" max="10759" width="26.88671875" style="1521" customWidth="1"/>
    <col min="10760" max="11008" width="10.21875" style="1521"/>
    <col min="11009" max="11009" width="4.88671875" style="1521" customWidth="1"/>
    <col min="11010" max="11010" width="1.77734375" style="1521" customWidth="1"/>
    <col min="11011" max="11011" width="28.5546875" style="1521" customWidth="1"/>
    <col min="11012" max="11012" width="48" style="1521" customWidth="1"/>
    <col min="11013" max="11013" width="21.33203125" style="1521" customWidth="1"/>
    <col min="11014" max="11014" width="10.21875" style="1521" customWidth="1"/>
    <col min="11015" max="11015" width="26.88671875" style="1521" customWidth="1"/>
    <col min="11016" max="11264" width="10.21875" style="1521"/>
    <col min="11265" max="11265" width="4.88671875" style="1521" customWidth="1"/>
    <col min="11266" max="11266" width="1.77734375" style="1521" customWidth="1"/>
    <col min="11267" max="11267" width="28.5546875" style="1521" customWidth="1"/>
    <col min="11268" max="11268" width="48" style="1521" customWidth="1"/>
    <col min="11269" max="11269" width="21.33203125" style="1521" customWidth="1"/>
    <col min="11270" max="11270" width="10.21875" style="1521" customWidth="1"/>
    <col min="11271" max="11271" width="26.88671875" style="1521" customWidth="1"/>
    <col min="11272" max="11520" width="10.21875" style="1521"/>
    <col min="11521" max="11521" width="4.88671875" style="1521" customWidth="1"/>
    <col min="11522" max="11522" width="1.77734375" style="1521" customWidth="1"/>
    <col min="11523" max="11523" width="28.5546875" style="1521" customWidth="1"/>
    <col min="11524" max="11524" width="48" style="1521" customWidth="1"/>
    <col min="11525" max="11525" width="21.33203125" style="1521" customWidth="1"/>
    <col min="11526" max="11526" width="10.21875" style="1521" customWidth="1"/>
    <col min="11527" max="11527" width="26.88671875" style="1521" customWidth="1"/>
    <col min="11528" max="11776" width="10.21875" style="1521"/>
    <col min="11777" max="11777" width="4.88671875" style="1521" customWidth="1"/>
    <col min="11778" max="11778" width="1.77734375" style="1521" customWidth="1"/>
    <col min="11779" max="11779" width="28.5546875" style="1521" customWidth="1"/>
    <col min="11780" max="11780" width="48" style="1521" customWidth="1"/>
    <col min="11781" max="11781" width="21.33203125" style="1521" customWidth="1"/>
    <col min="11782" max="11782" width="10.21875" style="1521" customWidth="1"/>
    <col min="11783" max="11783" width="26.88671875" style="1521" customWidth="1"/>
    <col min="11784" max="12032" width="10.21875" style="1521"/>
    <col min="12033" max="12033" width="4.88671875" style="1521" customWidth="1"/>
    <col min="12034" max="12034" width="1.77734375" style="1521" customWidth="1"/>
    <col min="12035" max="12035" width="28.5546875" style="1521" customWidth="1"/>
    <col min="12036" max="12036" width="48" style="1521" customWidth="1"/>
    <col min="12037" max="12037" width="21.33203125" style="1521" customWidth="1"/>
    <col min="12038" max="12038" width="10.21875" style="1521" customWidth="1"/>
    <col min="12039" max="12039" width="26.88671875" style="1521" customWidth="1"/>
    <col min="12040" max="12288" width="10.21875" style="1521"/>
    <col min="12289" max="12289" width="4.88671875" style="1521" customWidth="1"/>
    <col min="12290" max="12290" width="1.77734375" style="1521" customWidth="1"/>
    <col min="12291" max="12291" width="28.5546875" style="1521" customWidth="1"/>
    <col min="12292" max="12292" width="48" style="1521" customWidth="1"/>
    <col min="12293" max="12293" width="21.33203125" style="1521" customWidth="1"/>
    <col min="12294" max="12294" width="10.21875" style="1521" customWidth="1"/>
    <col min="12295" max="12295" width="26.88671875" style="1521" customWidth="1"/>
    <col min="12296" max="12544" width="10.21875" style="1521"/>
    <col min="12545" max="12545" width="4.88671875" style="1521" customWidth="1"/>
    <col min="12546" max="12546" width="1.77734375" style="1521" customWidth="1"/>
    <col min="12547" max="12547" width="28.5546875" style="1521" customWidth="1"/>
    <col min="12548" max="12548" width="48" style="1521" customWidth="1"/>
    <col min="12549" max="12549" width="21.33203125" style="1521" customWidth="1"/>
    <col min="12550" max="12550" width="10.21875" style="1521" customWidth="1"/>
    <col min="12551" max="12551" width="26.88671875" style="1521" customWidth="1"/>
    <col min="12552" max="12800" width="10.21875" style="1521"/>
    <col min="12801" max="12801" width="4.88671875" style="1521" customWidth="1"/>
    <col min="12802" max="12802" width="1.77734375" style="1521" customWidth="1"/>
    <col min="12803" max="12803" width="28.5546875" style="1521" customWidth="1"/>
    <col min="12804" max="12804" width="48" style="1521" customWidth="1"/>
    <col min="12805" max="12805" width="21.33203125" style="1521" customWidth="1"/>
    <col min="12806" max="12806" width="10.21875" style="1521" customWidth="1"/>
    <col min="12807" max="12807" width="26.88671875" style="1521" customWidth="1"/>
    <col min="12808" max="13056" width="10.21875" style="1521"/>
    <col min="13057" max="13057" width="4.88671875" style="1521" customWidth="1"/>
    <col min="13058" max="13058" width="1.77734375" style="1521" customWidth="1"/>
    <col min="13059" max="13059" width="28.5546875" style="1521" customWidth="1"/>
    <col min="13060" max="13060" width="48" style="1521" customWidth="1"/>
    <col min="13061" max="13061" width="21.33203125" style="1521" customWidth="1"/>
    <col min="13062" max="13062" width="10.21875" style="1521" customWidth="1"/>
    <col min="13063" max="13063" width="26.88671875" style="1521" customWidth="1"/>
    <col min="13064" max="13312" width="10.21875" style="1521"/>
    <col min="13313" max="13313" width="4.88671875" style="1521" customWidth="1"/>
    <col min="13314" max="13314" width="1.77734375" style="1521" customWidth="1"/>
    <col min="13315" max="13315" width="28.5546875" style="1521" customWidth="1"/>
    <col min="13316" max="13316" width="48" style="1521" customWidth="1"/>
    <col min="13317" max="13317" width="21.33203125" style="1521" customWidth="1"/>
    <col min="13318" max="13318" width="10.21875" style="1521" customWidth="1"/>
    <col min="13319" max="13319" width="26.88671875" style="1521" customWidth="1"/>
    <col min="13320" max="13568" width="10.21875" style="1521"/>
    <col min="13569" max="13569" width="4.88671875" style="1521" customWidth="1"/>
    <col min="13570" max="13570" width="1.77734375" style="1521" customWidth="1"/>
    <col min="13571" max="13571" width="28.5546875" style="1521" customWidth="1"/>
    <col min="13572" max="13572" width="48" style="1521" customWidth="1"/>
    <col min="13573" max="13573" width="21.33203125" style="1521" customWidth="1"/>
    <col min="13574" max="13574" width="10.21875" style="1521" customWidth="1"/>
    <col min="13575" max="13575" width="26.88671875" style="1521" customWidth="1"/>
    <col min="13576" max="13824" width="10.21875" style="1521"/>
    <col min="13825" max="13825" width="4.88671875" style="1521" customWidth="1"/>
    <col min="13826" max="13826" width="1.77734375" style="1521" customWidth="1"/>
    <col min="13827" max="13827" width="28.5546875" style="1521" customWidth="1"/>
    <col min="13828" max="13828" width="48" style="1521" customWidth="1"/>
    <col min="13829" max="13829" width="21.33203125" style="1521" customWidth="1"/>
    <col min="13830" max="13830" width="10.21875" style="1521" customWidth="1"/>
    <col min="13831" max="13831" width="26.88671875" style="1521" customWidth="1"/>
    <col min="13832" max="14080" width="10.21875" style="1521"/>
    <col min="14081" max="14081" width="4.88671875" style="1521" customWidth="1"/>
    <col min="14082" max="14082" width="1.77734375" style="1521" customWidth="1"/>
    <col min="14083" max="14083" width="28.5546875" style="1521" customWidth="1"/>
    <col min="14084" max="14084" width="48" style="1521" customWidth="1"/>
    <col min="14085" max="14085" width="21.33203125" style="1521" customWidth="1"/>
    <col min="14086" max="14086" width="10.21875" style="1521" customWidth="1"/>
    <col min="14087" max="14087" width="26.88671875" style="1521" customWidth="1"/>
    <col min="14088" max="14336" width="10.21875" style="1521"/>
    <col min="14337" max="14337" width="4.88671875" style="1521" customWidth="1"/>
    <col min="14338" max="14338" width="1.77734375" style="1521" customWidth="1"/>
    <col min="14339" max="14339" width="28.5546875" style="1521" customWidth="1"/>
    <col min="14340" max="14340" width="48" style="1521" customWidth="1"/>
    <col min="14341" max="14341" width="21.33203125" style="1521" customWidth="1"/>
    <col min="14342" max="14342" width="10.21875" style="1521" customWidth="1"/>
    <col min="14343" max="14343" width="26.88671875" style="1521" customWidth="1"/>
    <col min="14344" max="14592" width="10.21875" style="1521"/>
    <col min="14593" max="14593" width="4.88671875" style="1521" customWidth="1"/>
    <col min="14594" max="14594" width="1.77734375" style="1521" customWidth="1"/>
    <col min="14595" max="14595" width="28.5546875" style="1521" customWidth="1"/>
    <col min="14596" max="14596" width="48" style="1521" customWidth="1"/>
    <col min="14597" max="14597" width="21.33203125" style="1521" customWidth="1"/>
    <col min="14598" max="14598" width="10.21875" style="1521" customWidth="1"/>
    <col min="14599" max="14599" width="26.88671875" style="1521" customWidth="1"/>
    <col min="14600" max="14848" width="10.21875" style="1521"/>
    <col min="14849" max="14849" width="4.88671875" style="1521" customWidth="1"/>
    <col min="14850" max="14850" width="1.77734375" style="1521" customWidth="1"/>
    <col min="14851" max="14851" width="28.5546875" style="1521" customWidth="1"/>
    <col min="14852" max="14852" width="48" style="1521" customWidth="1"/>
    <col min="14853" max="14853" width="21.33203125" style="1521" customWidth="1"/>
    <col min="14854" max="14854" width="10.21875" style="1521" customWidth="1"/>
    <col min="14855" max="14855" width="26.88671875" style="1521" customWidth="1"/>
    <col min="14856" max="15104" width="10.21875" style="1521"/>
    <col min="15105" max="15105" width="4.88671875" style="1521" customWidth="1"/>
    <col min="15106" max="15106" width="1.77734375" style="1521" customWidth="1"/>
    <col min="15107" max="15107" width="28.5546875" style="1521" customWidth="1"/>
    <col min="15108" max="15108" width="48" style="1521" customWidth="1"/>
    <col min="15109" max="15109" width="21.33203125" style="1521" customWidth="1"/>
    <col min="15110" max="15110" width="10.21875" style="1521" customWidth="1"/>
    <col min="15111" max="15111" width="26.88671875" style="1521" customWidth="1"/>
    <col min="15112" max="15360" width="10.21875" style="1521"/>
    <col min="15361" max="15361" width="4.88671875" style="1521" customWidth="1"/>
    <col min="15362" max="15362" width="1.77734375" style="1521" customWidth="1"/>
    <col min="15363" max="15363" width="28.5546875" style="1521" customWidth="1"/>
    <col min="15364" max="15364" width="48" style="1521" customWidth="1"/>
    <col min="15365" max="15365" width="21.33203125" style="1521" customWidth="1"/>
    <col min="15366" max="15366" width="10.21875" style="1521" customWidth="1"/>
    <col min="15367" max="15367" width="26.88671875" style="1521" customWidth="1"/>
    <col min="15368" max="15616" width="10.21875" style="1521"/>
    <col min="15617" max="15617" width="4.88671875" style="1521" customWidth="1"/>
    <col min="15618" max="15618" width="1.77734375" style="1521" customWidth="1"/>
    <col min="15619" max="15619" width="28.5546875" style="1521" customWidth="1"/>
    <col min="15620" max="15620" width="48" style="1521" customWidth="1"/>
    <col min="15621" max="15621" width="21.33203125" style="1521" customWidth="1"/>
    <col min="15622" max="15622" width="10.21875" style="1521" customWidth="1"/>
    <col min="15623" max="15623" width="26.88671875" style="1521" customWidth="1"/>
    <col min="15624" max="15872" width="10.21875" style="1521"/>
    <col min="15873" max="15873" width="4.88671875" style="1521" customWidth="1"/>
    <col min="15874" max="15874" width="1.77734375" style="1521" customWidth="1"/>
    <col min="15875" max="15875" width="28.5546875" style="1521" customWidth="1"/>
    <col min="15876" max="15876" width="48" style="1521" customWidth="1"/>
    <col min="15877" max="15877" width="21.33203125" style="1521" customWidth="1"/>
    <col min="15878" max="15878" width="10.21875" style="1521" customWidth="1"/>
    <col min="15879" max="15879" width="26.88671875" style="1521" customWidth="1"/>
    <col min="15880" max="16128" width="10.21875" style="1521"/>
    <col min="16129" max="16129" width="4.88671875" style="1521" customWidth="1"/>
    <col min="16130" max="16130" width="1.77734375" style="1521" customWidth="1"/>
    <col min="16131" max="16131" width="28.5546875" style="1521" customWidth="1"/>
    <col min="16132" max="16132" width="48" style="1521" customWidth="1"/>
    <col min="16133" max="16133" width="21.33203125" style="1521" customWidth="1"/>
    <col min="16134" max="16134" width="10.21875" style="1521" customWidth="1"/>
    <col min="16135" max="16135" width="26.88671875" style="1521" customWidth="1"/>
    <col min="16136" max="16384" width="10.21875" style="1521"/>
  </cols>
  <sheetData>
    <row r="2" spans="1:7" ht="15.75" thickBot="1">
      <c r="A2" s="1520" t="str">
        <f>'[1]Data Sheet'!$A$49</f>
        <v>Annual Report of Central Hudson Gas &amp; Electric Corp.</v>
      </c>
      <c r="G2" s="1522" t="str">
        <f>'[1]Data Sheet'!$A$45</f>
        <v>Year ended December 31, 2013</v>
      </c>
    </row>
    <row r="3" spans="1:7">
      <c r="A3" s="1523"/>
      <c r="B3" s="1524"/>
      <c r="C3" s="1524"/>
      <c r="D3" s="1524"/>
      <c r="E3" s="1524"/>
      <c r="F3" s="1524"/>
      <c r="G3" s="1525"/>
    </row>
    <row r="4" spans="1:7" ht="15.75">
      <c r="A4" s="1526" t="s">
        <v>1439</v>
      </c>
      <c r="B4" s="1527"/>
      <c r="C4" s="1527"/>
      <c r="D4" s="1527"/>
      <c r="E4" s="1527"/>
      <c r="F4" s="1527"/>
      <c r="G4" s="1528"/>
    </row>
    <row r="5" spans="1:7">
      <c r="A5" s="1529"/>
      <c r="B5" s="1530"/>
      <c r="C5" s="1530"/>
      <c r="D5" s="1530"/>
      <c r="E5" s="1530"/>
      <c r="F5" s="1530"/>
      <c r="G5" s="1531"/>
    </row>
    <row r="6" spans="1:7">
      <c r="A6" s="1532" t="s">
        <v>2411</v>
      </c>
      <c r="D6" s="1533"/>
      <c r="E6" s="1534" t="s">
        <v>560</v>
      </c>
      <c r="F6" s="1535" t="s">
        <v>2341</v>
      </c>
      <c r="G6" s="1536" t="s">
        <v>1299</v>
      </c>
    </row>
    <row r="7" spans="1:7" ht="15.75" thickBot="1">
      <c r="A7" s="1537" t="s">
        <v>2417</v>
      </c>
      <c r="B7" s="1538"/>
      <c r="C7" s="1539" t="s">
        <v>556</v>
      </c>
      <c r="D7" s="1540" t="s">
        <v>557</v>
      </c>
      <c r="E7" s="1539" t="s">
        <v>561</v>
      </c>
      <c r="F7" s="1540" t="s">
        <v>562</v>
      </c>
      <c r="G7" s="1541" t="s">
        <v>558</v>
      </c>
    </row>
    <row r="8" spans="1:7">
      <c r="A8" s="1532">
        <v>1</v>
      </c>
      <c r="C8" s="1542" t="s">
        <v>3517</v>
      </c>
      <c r="D8" s="1543" t="s">
        <v>3518</v>
      </c>
      <c r="E8" s="1542" t="s">
        <v>3205</v>
      </c>
      <c r="F8" s="1543" t="s">
        <v>691</v>
      </c>
      <c r="G8" s="1544">
        <v>199720</v>
      </c>
    </row>
    <row r="9" spans="1:7" ht="15.75">
      <c r="A9" s="1532">
        <v>2</v>
      </c>
      <c r="C9" s="1545" t="s">
        <v>3519</v>
      </c>
      <c r="D9" s="1546" t="s">
        <v>3520</v>
      </c>
      <c r="E9" s="1547"/>
      <c r="F9" s="1548" t="s">
        <v>692</v>
      </c>
      <c r="G9" s="1549">
        <v>7450</v>
      </c>
    </row>
    <row r="10" spans="1:7" ht="15.75">
      <c r="A10" s="1532">
        <v>3</v>
      </c>
      <c r="C10" s="1547" t="s">
        <v>3521</v>
      </c>
      <c r="D10" s="1546" t="s">
        <v>3522</v>
      </c>
      <c r="E10" s="1547"/>
      <c r="F10" s="1548" t="s">
        <v>2803</v>
      </c>
      <c r="G10" s="1550">
        <v>41349</v>
      </c>
    </row>
    <row r="11" spans="1:7" ht="15.75">
      <c r="A11" s="1532">
        <v>4</v>
      </c>
      <c r="C11" s="1545" t="s">
        <v>3523</v>
      </c>
      <c r="D11" s="1546"/>
      <c r="E11" s="1547"/>
      <c r="F11" s="1546"/>
      <c r="G11" s="1550"/>
    </row>
    <row r="12" spans="1:7">
      <c r="A12" s="1532">
        <v>5</v>
      </c>
      <c r="C12" s="1551"/>
      <c r="D12" s="1533" t="s">
        <v>3524</v>
      </c>
      <c r="E12" s="1521" t="s">
        <v>3205</v>
      </c>
      <c r="F12" s="1533" t="s">
        <v>691</v>
      </c>
      <c r="G12" s="1552">
        <v>54395</v>
      </c>
    </row>
    <row r="13" spans="1:7">
      <c r="A13" s="1532">
        <v>6</v>
      </c>
      <c r="C13" s="1542"/>
      <c r="D13" s="1543" t="s">
        <v>3525</v>
      </c>
      <c r="E13" s="1542"/>
      <c r="F13" s="1543" t="s">
        <v>692</v>
      </c>
      <c r="G13" s="1553">
        <v>9005</v>
      </c>
    </row>
    <row r="14" spans="1:7">
      <c r="A14" s="1532">
        <v>7</v>
      </c>
      <c r="C14" s="1542"/>
      <c r="D14" s="1543"/>
      <c r="F14" s="1543" t="s">
        <v>2803</v>
      </c>
      <c r="G14" s="1554">
        <v>5158</v>
      </c>
    </row>
    <row r="15" spans="1:7">
      <c r="A15" s="1532">
        <v>8</v>
      </c>
      <c r="C15" s="1542"/>
      <c r="D15" s="1543"/>
      <c r="F15" s="1543"/>
      <c r="G15" s="1554"/>
    </row>
    <row r="16" spans="1:7">
      <c r="A16" s="1532">
        <v>9</v>
      </c>
      <c r="C16" s="1551"/>
      <c r="D16" s="1533"/>
      <c r="F16" s="1533"/>
      <c r="G16" s="1555">
        <v>317077</v>
      </c>
    </row>
    <row r="17" spans="1:7">
      <c r="A17" s="1532">
        <v>10</v>
      </c>
      <c r="C17" s="1551"/>
      <c r="D17" s="1533"/>
      <c r="F17" s="1533"/>
      <c r="G17" s="1556"/>
    </row>
    <row r="18" spans="1:7" ht="15.75">
      <c r="A18" s="1532">
        <v>11</v>
      </c>
      <c r="C18" s="1545" t="s">
        <v>3526</v>
      </c>
      <c r="D18" s="1548" t="s">
        <v>3527</v>
      </c>
      <c r="E18" s="1545" t="s">
        <v>3205</v>
      </c>
      <c r="F18" s="1548" t="s">
        <v>691</v>
      </c>
      <c r="G18" s="1549">
        <v>371705</v>
      </c>
    </row>
    <row r="19" spans="1:7" ht="15.75">
      <c r="A19" s="1532">
        <v>12</v>
      </c>
      <c r="C19" s="1545" t="s">
        <v>3528</v>
      </c>
      <c r="D19" s="1546"/>
      <c r="E19" s="1547"/>
      <c r="F19" s="1548" t="s">
        <v>692</v>
      </c>
      <c r="G19" s="1549">
        <v>65595</v>
      </c>
    </row>
    <row r="20" spans="1:7" ht="15.75">
      <c r="A20" s="1532">
        <v>13</v>
      </c>
      <c r="C20" s="1545" t="s">
        <v>3529</v>
      </c>
      <c r="D20" s="1546"/>
      <c r="E20" s="1547"/>
      <c r="F20" s="1548" t="s">
        <v>2803</v>
      </c>
      <c r="G20" s="1549">
        <v>129820</v>
      </c>
    </row>
    <row r="21" spans="1:7" ht="15.75">
      <c r="A21" s="1532">
        <v>14</v>
      </c>
      <c r="C21" s="1547"/>
      <c r="D21" s="1546"/>
      <c r="E21" s="1547"/>
      <c r="F21" s="1546"/>
      <c r="G21" s="1549"/>
    </row>
    <row r="22" spans="1:7" ht="15.75">
      <c r="A22" s="1532">
        <v>15</v>
      </c>
      <c r="C22" s="1547"/>
      <c r="D22" s="1546"/>
      <c r="E22" s="1547"/>
      <c r="F22" s="1546"/>
      <c r="G22" s="1557">
        <v>567120</v>
      </c>
    </row>
    <row r="23" spans="1:7">
      <c r="A23" s="1532">
        <v>16</v>
      </c>
      <c r="C23" s="1551"/>
      <c r="D23" s="1533"/>
      <c r="F23" s="1533"/>
      <c r="G23" s="1552"/>
    </row>
    <row r="24" spans="1:7">
      <c r="A24" s="1532">
        <v>17</v>
      </c>
      <c r="C24" s="1542" t="s">
        <v>3530</v>
      </c>
      <c r="D24" s="1543" t="s">
        <v>3531</v>
      </c>
      <c r="E24" s="1542" t="s">
        <v>3205</v>
      </c>
      <c r="F24" s="1543" t="s">
        <v>691</v>
      </c>
      <c r="G24" s="1558">
        <v>207500</v>
      </c>
    </row>
    <row r="25" spans="1:7">
      <c r="A25" s="1532">
        <v>18</v>
      </c>
      <c r="C25" s="1542" t="s">
        <v>3532</v>
      </c>
      <c r="D25" s="1543" t="s">
        <v>3533</v>
      </c>
      <c r="F25" s="1543"/>
      <c r="G25" s="1554"/>
    </row>
    <row r="26" spans="1:7">
      <c r="A26" s="1532">
        <v>19</v>
      </c>
      <c r="C26" s="1551" t="s">
        <v>3534</v>
      </c>
      <c r="D26" s="1533"/>
      <c r="F26" s="1533"/>
      <c r="G26" s="1556"/>
    </row>
    <row r="27" spans="1:7">
      <c r="A27" s="1532">
        <v>20</v>
      </c>
      <c r="C27" s="1551" t="s">
        <v>3535</v>
      </c>
      <c r="D27" s="1533"/>
      <c r="F27" s="1533"/>
      <c r="G27" s="1556"/>
    </row>
    <row r="28" spans="1:7">
      <c r="A28" s="1532">
        <v>21</v>
      </c>
      <c r="C28" s="1551"/>
      <c r="D28" s="1533"/>
      <c r="F28" s="1533"/>
      <c r="G28" s="1556"/>
    </row>
    <row r="29" spans="1:7">
      <c r="A29" s="1532">
        <v>22</v>
      </c>
      <c r="C29" s="1542" t="s">
        <v>3536</v>
      </c>
      <c r="D29" s="1543" t="s">
        <v>3537</v>
      </c>
      <c r="E29" s="1542" t="s">
        <v>3205</v>
      </c>
      <c r="F29" s="1533" t="s">
        <v>691</v>
      </c>
      <c r="G29" s="1556">
        <v>1834065</v>
      </c>
    </row>
    <row r="30" spans="1:7">
      <c r="A30" s="1532">
        <v>23</v>
      </c>
      <c r="C30" s="1542" t="s">
        <v>3538</v>
      </c>
      <c r="D30" s="1543"/>
      <c r="F30" s="1543" t="s">
        <v>692</v>
      </c>
      <c r="G30" s="1554">
        <v>611355</v>
      </c>
    </row>
    <row r="31" spans="1:7">
      <c r="A31" s="1532">
        <v>24</v>
      </c>
      <c r="C31" s="1551" t="s">
        <v>3539</v>
      </c>
      <c r="D31" s="1533"/>
      <c r="F31" s="1533"/>
      <c r="G31" s="1556"/>
    </row>
    <row r="32" spans="1:7">
      <c r="A32" s="1532">
        <v>25</v>
      </c>
      <c r="C32" s="1551" t="s">
        <v>3540</v>
      </c>
      <c r="D32" s="1533"/>
      <c r="F32" s="1533"/>
      <c r="G32" s="1555">
        <v>2445420</v>
      </c>
    </row>
    <row r="33" spans="1:7">
      <c r="A33" s="1532">
        <v>26</v>
      </c>
      <c r="C33" s="1551"/>
      <c r="D33" s="1533"/>
      <c r="F33" s="1533"/>
      <c r="G33" s="1556"/>
    </row>
    <row r="34" spans="1:7">
      <c r="A34" s="1532">
        <v>27</v>
      </c>
      <c r="C34" s="1542" t="s">
        <v>3541</v>
      </c>
      <c r="D34" s="1543" t="s">
        <v>3258</v>
      </c>
      <c r="E34" s="1542" t="s">
        <v>3205</v>
      </c>
      <c r="F34" s="1543" t="s">
        <v>691</v>
      </c>
      <c r="G34" s="1558">
        <v>243152</v>
      </c>
    </row>
    <row r="35" spans="1:7">
      <c r="A35" s="1532">
        <v>28</v>
      </c>
      <c r="C35" s="1542" t="s">
        <v>3542</v>
      </c>
      <c r="D35" s="1543"/>
      <c r="E35" s="1542"/>
      <c r="F35" s="1533"/>
      <c r="G35" s="1556"/>
    </row>
    <row r="36" spans="1:7">
      <c r="A36" s="1532">
        <v>29</v>
      </c>
      <c r="B36" s="1661" t="s">
        <v>3641</v>
      </c>
      <c r="C36" s="1542" t="s">
        <v>3543</v>
      </c>
      <c r="D36" s="1543"/>
      <c r="F36" s="1533"/>
      <c r="G36" s="1554"/>
    </row>
    <row r="37" spans="1:7">
      <c r="A37" s="1532">
        <v>30</v>
      </c>
      <c r="C37" s="1551" t="s">
        <v>3544</v>
      </c>
      <c r="D37" s="1533"/>
      <c r="F37" s="1533"/>
      <c r="G37" s="1556"/>
    </row>
    <row r="38" spans="1:7">
      <c r="A38" s="1532">
        <v>31</v>
      </c>
      <c r="D38" s="1533"/>
      <c r="F38" s="1533"/>
      <c r="G38" s="1556"/>
    </row>
    <row r="39" spans="1:7">
      <c r="A39" s="1532">
        <v>32</v>
      </c>
      <c r="C39" s="1521" t="s">
        <v>3545</v>
      </c>
      <c r="D39" s="1533" t="s">
        <v>3546</v>
      </c>
      <c r="E39" s="1521" t="s">
        <v>3205</v>
      </c>
      <c r="F39" s="1533" t="s">
        <v>691</v>
      </c>
      <c r="G39" s="1554">
        <v>699</v>
      </c>
    </row>
    <row r="40" spans="1:7">
      <c r="A40" s="1532">
        <v>33</v>
      </c>
      <c r="C40" s="1521" t="s">
        <v>3547</v>
      </c>
      <c r="D40" s="1533"/>
      <c r="F40" s="1533" t="s">
        <v>692</v>
      </c>
      <c r="G40" s="1554">
        <v>100155</v>
      </c>
    </row>
    <row r="41" spans="1:7">
      <c r="A41" s="1532">
        <v>34</v>
      </c>
      <c r="C41" s="1521" t="s">
        <v>3548</v>
      </c>
      <c r="D41" s="1533"/>
      <c r="F41" s="1533" t="s">
        <v>2803</v>
      </c>
      <c r="G41" s="1554">
        <v>21532</v>
      </c>
    </row>
    <row r="42" spans="1:7">
      <c r="A42" s="1532">
        <v>35</v>
      </c>
      <c r="C42" s="1521" t="s">
        <v>3549</v>
      </c>
      <c r="D42" s="1533"/>
      <c r="F42" s="1533"/>
      <c r="G42" s="1554"/>
    </row>
    <row r="43" spans="1:7">
      <c r="A43" s="1532">
        <v>36</v>
      </c>
      <c r="D43" s="1533" t="s">
        <v>3550</v>
      </c>
      <c r="E43" s="1521" t="s">
        <v>3205</v>
      </c>
      <c r="F43" s="1533" t="s">
        <v>691</v>
      </c>
      <c r="G43" s="1554">
        <v>490</v>
      </c>
    </row>
    <row r="44" spans="1:7">
      <c r="A44" s="1532">
        <v>37</v>
      </c>
      <c r="B44" s="1661"/>
      <c r="D44" s="1533" t="s">
        <v>3551</v>
      </c>
      <c r="F44" s="1533" t="s">
        <v>692</v>
      </c>
      <c r="G44" s="1554">
        <v>172280</v>
      </c>
    </row>
    <row r="45" spans="1:7">
      <c r="A45" s="1532">
        <v>38</v>
      </c>
      <c r="D45" s="1533"/>
      <c r="F45" s="1533" t="s">
        <v>2803</v>
      </c>
      <c r="G45" s="1554">
        <v>20075</v>
      </c>
    </row>
    <row r="46" spans="1:7">
      <c r="A46" s="1532">
        <v>39</v>
      </c>
      <c r="D46" s="1533"/>
      <c r="F46" s="1533"/>
      <c r="G46" s="1554"/>
    </row>
    <row r="47" spans="1:7">
      <c r="A47" s="1532">
        <v>40</v>
      </c>
      <c r="D47" s="1533"/>
      <c r="F47" s="1533"/>
      <c r="G47" s="1558">
        <v>315231</v>
      </c>
    </row>
    <row r="48" spans="1:7">
      <c r="A48" s="1532">
        <v>41</v>
      </c>
      <c r="C48" s="1542"/>
      <c r="D48" s="1543"/>
      <c r="E48" s="1542"/>
      <c r="F48" s="1543"/>
      <c r="G48" s="1554"/>
    </row>
    <row r="49" spans="1:7">
      <c r="A49" s="1532">
        <v>42</v>
      </c>
      <c r="C49" s="1542" t="s">
        <v>3552</v>
      </c>
      <c r="D49" s="1543" t="s">
        <v>3553</v>
      </c>
      <c r="E49" s="1521" t="s">
        <v>3205</v>
      </c>
      <c r="F49" s="1543" t="s">
        <v>2803</v>
      </c>
      <c r="G49" s="1558">
        <v>283606</v>
      </c>
    </row>
    <row r="50" spans="1:7">
      <c r="A50" s="1532">
        <v>43</v>
      </c>
      <c r="C50" s="1542" t="s">
        <v>3554</v>
      </c>
      <c r="D50" s="1543"/>
      <c r="F50" s="1533"/>
      <c r="G50" s="1554"/>
    </row>
    <row r="51" spans="1:7">
      <c r="A51" s="1532">
        <v>44</v>
      </c>
      <c r="C51" s="1521" t="s">
        <v>3555</v>
      </c>
      <c r="D51" s="1533"/>
      <c r="F51" s="1543"/>
      <c r="G51" s="1554"/>
    </row>
    <row r="52" spans="1:7">
      <c r="A52" s="1532">
        <v>45</v>
      </c>
      <c r="D52" s="1533"/>
      <c r="F52" s="1533"/>
      <c r="G52" s="1554"/>
    </row>
    <row r="53" spans="1:7">
      <c r="A53" s="1532">
        <v>46</v>
      </c>
      <c r="C53" s="1542" t="s">
        <v>3556</v>
      </c>
      <c r="D53" s="1543" t="s">
        <v>3557</v>
      </c>
      <c r="E53" s="1542" t="s">
        <v>3205</v>
      </c>
      <c r="F53" s="1543" t="s">
        <v>691</v>
      </c>
      <c r="G53" s="1554">
        <v>275579</v>
      </c>
    </row>
    <row r="54" spans="1:7">
      <c r="A54" s="1532">
        <v>47</v>
      </c>
      <c r="C54" s="1542" t="s">
        <v>3558</v>
      </c>
      <c r="D54" s="1533"/>
      <c r="F54" s="1543" t="s">
        <v>692</v>
      </c>
      <c r="G54" s="1554">
        <v>35721</v>
      </c>
    </row>
    <row r="55" spans="1:7">
      <c r="A55" s="1532">
        <v>48</v>
      </c>
      <c r="C55" s="1542" t="s">
        <v>3559</v>
      </c>
      <c r="D55" s="1533"/>
      <c r="F55" s="1533" t="s">
        <v>2803</v>
      </c>
      <c r="G55" s="1554">
        <v>513</v>
      </c>
    </row>
    <row r="56" spans="1:7">
      <c r="A56" s="1532">
        <v>49</v>
      </c>
      <c r="D56" s="1533"/>
      <c r="F56" s="1543"/>
      <c r="G56" s="1554"/>
    </row>
    <row r="57" spans="1:7">
      <c r="A57" s="1532">
        <v>50</v>
      </c>
      <c r="C57" s="1559"/>
      <c r="D57" s="1533"/>
      <c r="F57" s="1543"/>
      <c r="G57" s="1558">
        <v>311813</v>
      </c>
    </row>
    <row r="58" spans="1:7">
      <c r="A58" s="1532">
        <v>51</v>
      </c>
      <c r="C58" s="1542"/>
      <c r="D58" s="1543"/>
      <c r="F58" s="1543"/>
      <c r="G58" s="1553"/>
    </row>
    <row r="59" spans="1:7">
      <c r="A59" s="1532">
        <v>52</v>
      </c>
      <c r="C59" s="1542" t="s">
        <v>1097</v>
      </c>
      <c r="D59" s="1533"/>
      <c r="F59" s="1543"/>
      <c r="G59" s="1558">
        <v>4690919</v>
      </c>
    </row>
    <row r="60" spans="1:7">
      <c r="A60" s="1532">
        <v>53</v>
      </c>
      <c r="C60" s="1542"/>
      <c r="D60" s="1533"/>
      <c r="F60" s="1543"/>
      <c r="G60" s="1554"/>
    </row>
    <row r="61" spans="1:7">
      <c r="A61" s="1532">
        <v>54</v>
      </c>
      <c r="D61" s="1533"/>
      <c r="F61" s="1533"/>
      <c r="G61" s="1554"/>
    </row>
    <row r="62" spans="1:7">
      <c r="A62" s="1532">
        <v>55</v>
      </c>
      <c r="D62" s="1543"/>
      <c r="E62" s="1542"/>
      <c r="F62" s="1543"/>
      <c r="G62" s="1554"/>
    </row>
    <row r="63" spans="1:7">
      <c r="A63" s="1532">
        <v>56</v>
      </c>
      <c r="D63" s="1533"/>
      <c r="F63" s="1543"/>
      <c r="G63" s="1553"/>
    </row>
    <row r="64" spans="1:7" ht="15.75" thickBot="1">
      <c r="A64" s="1537">
        <v>57</v>
      </c>
      <c r="B64" s="1538"/>
      <c r="C64" s="1560"/>
      <c r="D64" s="1561"/>
      <c r="E64" s="1538"/>
      <c r="F64" s="1561"/>
      <c r="G64" s="1562"/>
    </row>
    <row r="66" spans="1:7">
      <c r="A66" s="1563" t="s">
        <v>3560</v>
      </c>
      <c r="B66" s="1563"/>
      <c r="C66" s="1563"/>
      <c r="D66" s="1563"/>
      <c r="E66" s="1563"/>
      <c r="F66" s="1563"/>
      <c r="G66" s="1563"/>
    </row>
    <row r="72" spans="1:7">
      <c r="C72" s="1564"/>
    </row>
    <row r="75" spans="1:7">
      <c r="C75" s="1564"/>
    </row>
    <row r="76" spans="1:7">
      <c r="C76" s="1564"/>
    </row>
    <row r="77" spans="1:7">
      <c r="C77" s="1564"/>
    </row>
    <row r="78" spans="1:7">
      <c r="C78" s="1564"/>
    </row>
    <row r="79" spans="1:7">
      <c r="C79" s="1564"/>
    </row>
    <row r="80" spans="1:7">
      <c r="C80" s="1564"/>
    </row>
  </sheetData>
  <customSheetViews>
    <customSheetView guid="{4928BF23-7841-445B-B276-4DDA011E86BA}" scale="70" colorId="22" fitToPage="1">
      <selection activeCell="B44" sqref="B44"/>
      <pageMargins left="0.5" right="0.36" top="0.25" bottom="0.36" header="0.5" footer="0.5"/>
      <printOptions horizontalCentered="1" verticalCentered="1"/>
      <pageSetup scale="58" fitToHeight="2" orientation="portrait" r:id="rId1"/>
      <headerFooter alignWithMargins="0"/>
    </customSheetView>
  </customSheetViews>
  <printOptions horizontalCentered="1" verticalCentered="1"/>
  <pageMargins left="0.5" right="0.36" top="0.25" bottom="0.36" header="0.5" footer="0.5"/>
  <pageSetup scale="58" fitToHeight="2" orientation="portrait" r:id="rId2"/>
  <headerFooter alignWithMargins="0"/>
</worksheet>
</file>

<file path=xl/worksheets/sheet28.xml><?xml version="1.0" encoding="utf-8"?>
<worksheet xmlns="http://schemas.openxmlformats.org/spreadsheetml/2006/main" xmlns:r="http://schemas.openxmlformats.org/officeDocument/2006/relationships">
  <sheetPr transitionEvaluation="1">
    <pageSetUpPr fitToPage="1"/>
  </sheetPr>
  <dimension ref="A2:G80"/>
  <sheetViews>
    <sheetView defaultGridColor="0" topLeftCell="A10" colorId="22" zoomScale="70" zoomScaleNormal="70" zoomScaleSheetLayoutView="50" workbookViewId="0">
      <selection activeCell="C41" sqref="C41"/>
    </sheetView>
  </sheetViews>
  <sheetFormatPr defaultColWidth="10.21875" defaultRowHeight="15"/>
  <cols>
    <col min="1" max="1" width="4.88671875" style="1521" customWidth="1"/>
    <col min="2" max="2" width="1.77734375" style="1521" customWidth="1"/>
    <col min="3" max="3" width="28.5546875" style="1521" customWidth="1"/>
    <col min="4" max="4" width="48" style="1521" customWidth="1"/>
    <col min="5" max="5" width="21.33203125" style="1521" customWidth="1"/>
    <col min="6" max="6" width="10.21875" style="1521" customWidth="1"/>
    <col min="7" max="7" width="26.88671875" style="1521" customWidth="1"/>
    <col min="8" max="256" width="10.21875" style="1521"/>
    <col min="257" max="257" width="4.88671875" style="1521" customWidth="1"/>
    <col min="258" max="258" width="1.77734375" style="1521" customWidth="1"/>
    <col min="259" max="259" width="28.5546875" style="1521" customWidth="1"/>
    <col min="260" max="260" width="48" style="1521" customWidth="1"/>
    <col min="261" max="261" width="21.33203125" style="1521" customWidth="1"/>
    <col min="262" max="262" width="10.21875" style="1521" customWidth="1"/>
    <col min="263" max="263" width="26.88671875" style="1521" customWidth="1"/>
    <col min="264" max="512" width="10.21875" style="1521"/>
    <col min="513" max="513" width="4.88671875" style="1521" customWidth="1"/>
    <col min="514" max="514" width="1.77734375" style="1521" customWidth="1"/>
    <col min="515" max="515" width="28.5546875" style="1521" customWidth="1"/>
    <col min="516" max="516" width="48" style="1521" customWidth="1"/>
    <col min="517" max="517" width="21.33203125" style="1521" customWidth="1"/>
    <col min="518" max="518" width="10.21875" style="1521" customWidth="1"/>
    <col min="519" max="519" width="26.88671875" style="1521" customWidth="1"/>
    <col min="520" max="768" width="10.21875" style="1521"/>
    <col min="769" max="769" width="4.88671875" style="1521" customWidth="1"/>
    <col min="770" max="770" width="1.77734375" style="1521" customWidth="1"/>
    <col min="771" max="771" width="28.5546875" style="1521" customWidth="1"/>
    <col min="772" max="772" width="48" style="1521" customWidth="1"/>
    <col min="773" max="773" width="21.33203125" style="1521" customWidth="1"/>
    <col min="774" max="774" width="10.21875" style="1521" customWidth="1"/>
    <col min="775" max="775" width="26.88671875" style="1521" customWidth="1"/>
    <col min="776" max="1024" width="10.21875" style="1521"/>
    <col min="1025" max="1025" width="4.88671875" style="1521" customWidth="1"/>
    <col min="1026" max="1026" width="1.77734375" style="1521" customWidth="1"/>
    <col min="1027" max="1027" width="28.5546875" style="1521" customWidth="1"/>
    <col min="1028" max="1028" width="48" style="1521" customWidth="1"/>
    <col min="1029" max="1029" width="21.33203125" style="1521" customWidth="1"/>
    <col min="1030" max="1030" width="10.21875" style="1521" customWidth="1"/>
    <col min="1031" max="1031" width="26.88671875" style="1521" customWidth="1"/>
    <col min="1032" max="1280" width="10.21875" style="1521"/>
    <col min="1281" max="1281" width="4.88671875" style="1521" customWidth="1"/>
    <col min="1282" max="1282" width="1.77734375" style="1521" customWidth="1"/>
    <col min="1283" max="1283" width="28.5546875" style="1521" customWidth="1"/>
    <col min="1284" max="1284" width="48" style="1521" customWidth="1"/>
    <col min="1285" max="1285" width="21.33203125" style="1521" customWidth="1"/>
    <col min="1286" max="1286" width="10.21875" style="1521" customWidth="1"/>
    <col min="1287" max="1287" width="26.88671875" style="1521" customWidth="1"/>
    <col min="1288" max="1536" width="10.21875" style="1521"/>
    <col min="1537" max="1537" width="4.88671875" style="1521" customWidth="1"/>
    <col min="1538" max="1538" width="1.77734375" style="1521" customWidth="1"/>
    <col min="1539" max="1539" width="28.5546875" style="1521" customWidth="1"/>
    <col min="1540" max="1540" width="48" style="1521" customWidth="1"/>
    <col min="1541" max="1541" width="21.33203125" style="1521" customWidth="1"/>
    <col min="1542" max="1542" width="10.21875" style="1521" customWidth="1"/>
    <col min="1543" max="1543" width="26.88671875" style="1521" customWidth="1"/>
    <col min="1544" max="1792" width="10.21875" style="1521"/>
    <col min="1793" max="1793" width="4.88671875" style="1521" customWidth="1"/>
    <col min="1794" max="1794" width="1.77734375" style="1521" customWidth="1"/>
    <col min="1795" max="1795" width="28.5546875" style="1521" customWidth="1"/>
    <col min="1796" max="1796" width="48" style="1521" customWidth="1"/>
    <col min="1797" max="1797" width="21.33203125" style="1521" customWidth="1"/>
    <col min="1798" max="1798" width="10.21875" style="1521" customWidth="1"/>
    <col min="1799" max="1799" width="26.88671875" style="1521" customWidth="1"/>
    <col min="1800" max="2048" width="10.21875" style="1521"/>
    <col min="2049" max="2049" width="4.88671875" style="1521" customWidth="1"/>
    <col min="2050" max="2050" width="1.77734375" style="1521" customWidth="1"/>
    <col min="2051" max="2051" width="28.5546875" style="1521" customWidth="1"/>
    <col min="2052" max="2052" width="48" style="1521" customWidth="1"/>
    <col min="2053" max="2053" width="21.33203125" style="1521" customWidth="1"/>
    <col min="2054" max="2054" width="10.21875" style="1521" customWidth="1"/>
    <col min="2055" max="2055" width="26.88671875" style="1521" customWidth="1"/>
    <col min="2056" max="2304" width="10.21875" style="1521"/>
    <col min="2305" max="2305" width="4.88671875" style="1521" customWidth="1"/>
    <col min="2306" max="2306" width="1.77734375" style="1521" customWidth="1"/>
    <col min="2307" max="2307" width="28.5546875" style="1521" customWidth="1"/>
    <col min="2308" max="2308" width="48" style="1521" customWidth="1"/>
    <col min="2309" max="2309" width="21.33203125" style="1521" customWidth="1"/>
    <col min="2310" max="2310" width="10.21875" style="1521" customWidth="1"/>
    <col min="2311" max="2311" width="26.88671875" style="1521" customWidth="1"/>
    <col min="2312" max="2560" width="10.21875" style="1521"/>
    <col min="2561" max="2561" width="4.88671875" style="1521" customWidth="1"/>
    <col min="2562" max="2562" width="1.77734375" style="1521" customWidth="1"/>
    <col min="2563" max="2563" width="28.5546875" style="1521" customWidth="1"/>
    <col min="2564" max="2564" width="48" style="1521" customWidth="1"/>
    <col min="2565" max="2565" width="21.33203125" style="1521" customWidth="1"/>
    <col min="2566" max="2566" width="10.21875" style="1521" customWidth="1"/>
    <col min="2567" max="2567" width="26.88671875" style="1521" customWidth="1"/>
    <col min="2568" max="2816" width="10.21875" style="1521"/>
    <col min="2817" max="2817" width="4.88671875" style="1521" customWidth="1"/>
    <col min="2818" max="2818" width="1.77734375" style="1521" customWidth="1"/>
    <col min="2819" max="2819" width="28.5546875" style="1521" customWidth="1"/>
    <col min="2820" max="2820" width="48" style="1521" customWidth="1"/>
    <col min="2821" max="2821" width="21.33203125" style="1521" customWidth="1"/>
    <col min="2822" max="2822" width="10.21875" style="1521" customWidth="1"/>
    <col min="2823" max="2823" width="26.88671875" style="1521" customWidth="1"/>
    <col min="2824" max="3072" width="10.21875" style="1521"/>
    <col min="3073" max="3073" width="4.88671875" style="1521" customWidth="1"/>
    <col min="3074" max="3074" width="1.77734375" style="1521" customWidth="1"/>
    <col min="3075" max="3075" width="28.5546875" style="1521" customWidth="1"/>
    <col min="3076" max="3076" width="48" style="1521" customWidth="1"/>
    <col min="3077" max="3077" width="21.33203125" style="1521" customWidth="1"/>
    <col min="3078" max="3078" width="10.21875" style="1521" customWidth="1"/>
    <col min="3079" max="3079" width="26.88671875" style="1521" customWidth="1"/>
    <col min="3080" max="3328" width="10.21875" style="1521"/>
    <col min="3329" max="3329" width="4.88671875" style="1521" customWidth="1"/>
    <col min="3330" max="3330" width="1.77734375" style="1521" customWidth="1"/>
    <col min="3331" max="3331" width="28.5546875" style="1521" customWidth="1"/>
    <col min="3332" max="3332" width="48" style="1521" customWidth="1"/>
    <col min="3333" max="3333" width="21.33203125" style="1521" customWidth="1"/>
    <col min="3334" max="3334" width="10.21875" style="1521" customWidth="1"/>
    <col min="3335" max="3335" width="26.88671875" style="1521" customWidth="1"/>
    <col min="3336" max="3584" width="10.21875" style="1521"/>
    <col min="3585" max="3585" width="4.88671875" style="1521" customWidth="1"/>
    <col min="3586" max="3586" width="1.77734375" style="1521" customWidth="1"/>
    <col min="3587" max="3587" width="28.5546875" style="1521" customWidth="1"/>
    <col min="3588" max="3588" width="48" style="1521" customWidth="1"/>
    <col min="3589" max="3589" width="21.33203125" style="1521" customWidth="1"/>
    <col min="3590" max="3590" width="10.21875" style="1521" customWidth="1"/>
    <col min="3591" max="3591" width="26.88671875" style="1521" customWidth="1"/>
    <col min="3592" max="3840" width="10.21875" style="1521"/>
    <col min="3841" max="3841" width="4.88671875" style="1521" customWidth="1"/>
    <col min="3842" max="3842" width="1.77734375" style="1521" customWidth="1"/>
    <col min="3843" max="3843" width="28.5546875" style="1521" customWidth="1"/>
    <col min="3844" max="3844" width="48" style="1521" customWidth="1"/>
    <col min="3845" max="3845" width="21.33203125" style="1521" customWidth="1"/>
    <col min="3846" max="3846" width="10.21875" style="1521" customWidth="1"/>
    <col min="3847" max="3847" width="26.88671875" style="1521" customWidth="1"/>
    <col min="3848" max="4096" width="10.21875" style="1521"/>
    <col min="4097" max="4097" width="4.88671875" style="1521" customWidth="1"/>
    <col min="4098" max="4098" width="1.77734375" style="1521" customWidth="1"/>
    <col min="4099" max="4099" width="28.5546875" style="1521" customWidth="1"/>
    <col min="4100" max="4100" width="48" style="1521" customWidth="1"/>
    <col min="4101" max="4101" width="21.33203125" style="1521" customWidth="1"/>
    <col min="4102" max="4102" width="10.21875" style="1521" customWidth="1"/>
    <col min="4103" max="4103" width="26.88671875" style="1521" customWidth="1"/>
    <col min="4104" max="4352" width="10.21875" style="1521"/>
    <col min="4353" max="4353" width="4.88671875" style="1521" customWidth="1"/>
    <col min="4354" max="4354" width="1.77734375" style="1521" customWidth="1"/>
    <col min="4355" max="4355" width="28.5546875" style="1521" customWidth="1"/>
    <col min="4356" max="4356" width="48" style="1521" customWidth="1"/>
    <col min="4357" max="4357" width="21.33203125" style="1521" customWidth="1"/>
    <col min="4358" max="4358" width="10.21875" style="1521" customWidth="1"/>
    <col min="4359" max="4359" width="26.88671875" style="1521" customWidth="1"/>
    <col min="4360" max="4608" width="10.21875" style="1521"/>
    <col min="4609" max="4609" width="4.88671875" style="1521" customWidth="1"/>
    <col min="4610" max="4610" width="1.77734375" style="1521" customWidth="1"/>
    <col min="4611" max="4611" width="28.5546875" style="1521" customWidth="1"/>
    <col min="4612" max="4612" width="48" style="1521" customWidth="1"/>
    <col min="4613" max="4613" width="21.33203125" style="1521" customWidth="1"/>
    <col min="4614" max="4614" width="10.21875" style="1521" customWidth="1"/>
    <col min="4615" max="4615" width="26.88671875" style="1521" customWidth="1"/>
    <col min="4616" max="4864" width="10.21875" style="1521"/>
    <col min="4865" max="4865" width="4.88671875" style="1521" customWidth="1"/>
    <col min="4866" max="4866" width="1.77734375" style="1521" customWidth="1"/>
    <col min="4867" max="4867" width="28.5546875" style="1521" customWidth="1"/>
    <col min="4868" max="4868" width="48" style="1521" customWidth="1"/>
    <col min="4869" max="4869" width="21.33203125" style="1521" customWidth="1"/>
    <col min="4870" max="4870" width="10.21875" style="1521" customWidth="1"/>
    <col min="4871" max="4871" width="26.88671875" style="1521" customWidth="1"/>
    <col min="4872" max="5120" width="10.21875" style="1521"/>
    <col min="5121" max="5121" width="4.88671875" style="1521" customWidth="1"/>
    <col min="5122" max="5122" width="1.77734375" style="1521" customWidth="1"/>
    <col min="5123" max="5123" width="28.5546875" style="1521" customWidth="1"/>
    <col min="5124" max="5124" width="48" style="1521" customWidth="1"/>
    <col min="5125" max="5125" width="21.33203125" style="1521" customWidth="1"/>
    <col min="5126" max="5126" width="10.21875" style="1521" customWidth="1"/>
    <col min="5127" max="5127" width="26.88671875" style="1521" customWidth="1"/>
    <col min="5128" max="5376" width="10.21875" style="1521"/>
    <col min="5377" max="5377" width="4.88671875" style="1521" customWidth="1"/>
    <col min="5378" max="5378" width="1.77734375" style="1521" customWidth="1"/>
    <col min="5379" max="5379" width="28.5546875" style="1521" customWidth="1"/>
    <col min="5380" max="5380" width="48" style="1521" customWidth="1"/>
    <col min="5381" max="5381" width="21.33203125" style="1521" customWidth="1"/>
    <col min="5382" max="5382" width="10.21875" style="1521" customWidth="1"/>
    <col min="5383" max="5383" width="26.88671875" style="1521" customWidth="1"/>
    <col min="5384" max="5632" width="10.21875" style="1521"/>
    <col min="5633" max="5633" width="4.88671875" style="1521" customWidth="1"/>
    <col min="5634" max="5634" width="1.77734375" style="1521" customWidth="1"/>
    <col min="5635" max="5635" width="28.5546875" style="1521" customWidth="1"/>
    <col min="5636" max="5636" width="48" style="1521" customWidth="1"/>
    <col min="5637" max="5637" width="21.33203125" style="1521" customWidth="1"/>
    <col min="5638" max="5638" width="10.21875" style="1521" customWidth="1"/>
    <col min="5639" max="5639" width="26.88671875" style="1521" customWidth="1"/>
    <col min="5640" max="5888" width="10.21875" style="1521"/>
    <col min="5889" max="5889" width="4.88671875" style="1521" customWidth="1"/>
    <col min="5890" max="5890" width="1.77734375" style="1521" customWidth="1"/>
    <col min="5891" max="5891" width="28.5546875" style="1521" customWidth="1"/>
    <col min="5892" max="5892" width="48" style="1521" customWidth="1"/>
    <col min="5893" max="5893" width="21.33203125" style="1521" customWidth="1"/>
    <col min="5894" max="5894" width="10.21875" style="1521" customWidth="1"/>
    <col min="5895" max="5895" width="26.88671875" style="1521" customWidth="1"/>
    <col min="5896" max="6144" width="10.21875" style="1521"/>
    <col min="6145" max="6145" width="4.88671875" style="1521" customWidth="1"/>
    <col min="6146" max="6146" width="1.77734375" style="1521" customWidth="1"/>
    <col min="6147" max="6147" width="28.5546875" style="1521" customWidth="1"/>
    <col min="6148" max="6148" width="48" style="1521" customWidth="1"/>
    <col min="6149" max="6149" width="21.33203125" style="1521" customWidth="1"/>
    <col min="6150" max="6150" width="10.21875" style="1521" customWidth="1"/>
    <col min="6151" max="6151" width="26.88671875" style="1521" customWidth="1"/>
    <col min="6152" max="6400" width="10.21875" style="1521"/>
    <col min="6401" max="6401" width="4.88671875" style="1521" customWidth="1"/>
    <col min="6402" max="6402" width="1.77734375" style="1521" customWidth="1"/>
    <col min="6403" max="6403" width="28.5546875" style="1521" customWidth="1"/>
    <col min="6404" max="6404" width="48" style="1521" customWidth="1"/>
    <col min="6405" max="6405" width="21.33203125" style="1521" customWidth="1"/>
    <col min="6406" max="6406" width="10.21875" style="1521" customWidth="1"/>
    <col min="6407" max="6407" width="26.88671875" style="1521" customWidth="1"/>
    <col min="6408" max="6656" width="10.21875" style="1521"/>
    <col min="6657" max="6657" width="4.88671875" style="1521" customWidth="1"/>
    <col min="6658" max="6658" width="1.77734375" style="1521" customWidth="1"/>
    <col min="6659" max="6659" width="28.5546875" style="1521" customWidth="1"/>
    <col min="6660" max="6660" width="48" style="1521" customWidth="1"/>
    <col min="6661" max="6661" width="21.33203125" style="1521" customWidth="1"/>
    <col min="6662" max="6662" width="10.21875" style="1521" customWidth="1"/>
    <col min="6663" max="6663" width="26.88671875" style="1521" customWidth="1"/>
    <col min="6664" max="6912" width="10.21875" style="1521"/>
    <col min="6913" max="6913" width="4.88671875" style="1521" customWidth="1"/>
    <col min="6914" max="6914" width="1.77734375" style="1521" customWidth="1"/>
    <col min="6915" max="6915" width="28.5546875" style="1521" customWidth="1"/>
    <col min="6916" max="6916" width="48" style="1521" customWidth="1"/>
    <col min="6917" max="6917" width="21.33203125" style="1521" customWidth="1"/>
    <col min="6918" max="6918" width="10.21875" style="1521" customWidth="1"/>
    <col min="6919" max="6919" width="26.88671875" style="1521" customWidth="1"/>
    <col min="6920" max="7168" width="10.21875" style="1521"/>
    <col min="7169" max="7169" width="4.88671875" style="1521" customWidth="1"/>
    <col min="7170" max="7170" width="1.77734375" style="1521" customWidth="1"/>
    <col min="7171" max="7171" width="28.5546875" style="1521" customWidth="1"/>
    <col min="7172" max="7172" width="48" style="1521" customWidth="1"/>
    <col min="7173" max="7173" width="21.33203125" style="1521" customWidth="1"/>
    <col min="7174" max="7174" width="10.21875" style="1521" customWidth="1"/>
    <col min="7175" max="7175" width="26.88671875" style="1521" customWidth="1"/>
    <col min="7176" max="7424" width="10.21875" style="1521"/>
    <col min="7425" max="7425" width="4.88671875" style="1521" customWidth="1"/>
    <col min="7426" max="7426" width="1.77734375" style="1521" customWidth="1"/>
    <col min="7427" max="7427" width="28.5546875" style="1521" customWidth="1"/>
    <col min="7428" max="7428" width="48" style="1521" customWidth="1"/>
    <col min="7429" max="7429" width="21.33203125" style="1521" customWidth="1"/>
    <col min="7430" max="7430" width="10.21875" style="1521" customWidth="1"/>
    <col min="7431" max="7431" width="26.88671875" style="1521" customWidth="1"/>
    <col min="7432" max="7680" width="10.21875" style="1521"/>
    <col min="7681" max="7681" width="4.88671875" style="1521" customWidth="1"/>
    <col min="7682" max="7682" width="1.77734375" style="1521" customWidth="1"/>
    <col min="7683" max="7683" width="28.5546875" style="1521" customWidth="1"/>
    <col min="7684" max="7684" width="48" style="1521" customWidth="1"/>
    <col min="7685" max="7685" width="21.33203125" style="1521" customWidth="1"/>
    <col min="7686" max="7686" width="10.21875" style="1521" customWidth="1"/>
    <col min="7687" max="7687" width="26.88671875" style="1521" customWidth="1"/>
    <col min="7688" max="7936" width="10.21875" style="1521"/>
    <col min="7937" max="7937" width="4.88671875" style="1521" customWidth="1"/>
    <col min="7938" max="7938" width="1.77734375" style="1521" customWidth="1"/>
    <col min="7939" max="7939" width="28.5546875" style="1521" customWidth="1"/>
    <col min="7940" max="7940" width="48" style="1521" customWidth="1"/>
    <col min="7941" max="7941" width="21.33203125" style="1521" customWidth="1"/>
    <col min="7942" max="7942" width="10.21875" style="1521" customWidth="1"/>
    <col min="7943" max="7943" width="26.88671875" style="1521" customWidth="1"/>
    <col min="7944" max="8192" width="10.21875" style="1521"/>
    <col min="8193" max="8193" width="4.88671875" style="1521" customWidth="1"/>
    <col min="8194" max="8194" width="1.77734375" style="1521" customWidth="1"/>
    <col min="8195" max="8195" width="28.5546875" style="1521" customWidth="1"/>
    <col min="8196" max="8196" width="48" style="1521" customWidth="1"/>
    <col min="8197" max="8197" width="21.33203125" style="1521" customWidth="1"/>
    <col min="8198" max="8198" width="10.21875" style="1521" customWidth="1"/>
    <col min="8199" max="8199" width="26.88671875" style="1521" customWidth="1"/>
    <col min="8200" max="8448" width="10.21875" style="1521"/>
    <col min="8449" max="8449" width="4.88671875" style="1521" customWidth="1"/>
    <col min="8450" max="8450" width="1.77734375" style="1521" customWidth="1"/>
    <col min="8451" max="8451" width="28.5546875" style="1521" customWidth="1"/>
    <col min="8452" max="8452" width="48" style="1521" customWidth="1"/>
    <col min="8453" max="8453" width="21.33203125" style="1521" customWidth="1"/>
    <col min="8454" max="8454" width="10.21875" style="1521" customWidth="1"/>
    <col min="8455" max="8455" width="26.88671875" style="1521" customWidth="1"/>
    <col min="8456" max="8704" width="10.21875" style="1521"/>
    <col min="8705" max="8705" width="4.88671875" style="1521" customWidth="1"/>
    <col min="8706" max="8706" width="1.77734375" style="1521" customWidth="1"/>
    <col min="8707" max="8707" width="28.5546875" style="1521" customWidth="1"/>
    <col min="8708" max="8708" width="48" style="1521" customWidth="1"/>
    <col min="8709" max="8709" width="21.33203125" style="1521" customWidth="1"/>
    <col min="8710" max="8710" width="10.21875" style="1521" customWidth="1"/>
    <col min="8711" max="8711" width="26.88671875" style="1521" customWidth="1"/>
    <col min="8712" max="8960" width="10.21875" style="1521"/>
    <col min="8961" max="8961" width="4.88671875" style="1521" customWidth="1"/>
    <col min="8962" max="8962" width="1.77734375" style="1521" customWidth="1"/>
    <col min="8963" max="8963" width="28.5546875" style="1521" customWidth="1"/>
    <col min="8964" max="8964" width="48" style="1521" customWidth="1"/>
    <col min="8965" max="8965" width="21.33203125" style="1521" customWidth="1"/>
    <col min="8966" max="8966" width="10.21875" style="1521" customWidth="1"/>
    <col min="8967" max="8967" width="26.88671875" style="1521" customWidth="1"/>
    <col min="8968" max="9216" width="10.21875" style="1521"/>
    <col min="9217" max="9217" width="4.88671875" style="1521" customWidth="1"/>
    <col min="9218" max="9218" width="1.77734375" style="1521" customWidth="1"/>
    <col min="9219" max="9219" width="28.5546875" style="1521" customWidth="1"/>
    <col min="9220" max="9220" width="48" style="1521" customWidth="1"/>
    <col min="9221" max="9221" width="21.33203125" style="1521" customWidth="1"/>
    <col min="9222" max="9222" width="10.21875" style="1521" customWidth="1"/>
    <col min="9223" max="9223" width="26.88671875" style="1521" customWidth="1"/>
    <col min="9224" max="9472" width="10.21875" style="1521"/>
    <col min="9473" max="9473" width="4.88671875" style="1521" customWidth="1"/>
    <col min="9474" max="9474" width="1.77734375" style="1521" customWidth="1"/>
    <col min="9475" max="9475" width="28.5546875" style="1521" customWidth="1"/>
    <col min="9476" max="9476" width="48" style="1521" customWidth="1"/>
    <col min="9477" max="9477" width="21.33203125" style="1521" customWidth="1"/>
    <col min="9478" max="9478" width="10.21875" style="1521" customWidth="1"/>
    <col min="9479" max="9479" width="26.88671875" style="1521" customWidth="1"/>
    <col min="9480" max="9728" width="10.21875" style="1521"/>
    <col min="9729" max="9729" width="4.88671875" style="1521" customWidth="1"/>
    <col min="9730" max="9730" width="1.77734375" style="1521" customWidth="1"/>
    <col min="9731" max="9731" width="28.5546875" style="1521" customWidth="1"/>
    <col min="9732" max="9732" width="48" style="1521" customWidth="1"/>
    <col min="9733" max="9733" width="21.33203125" style="1521" customWidth="1"/>
    <col min="9734" max="9734" width="10.21875" style="1521" customWidth="1"/>
    <col min="9735" max="9735" width="26.88671875" style="1521" customWidth="1"/>
    <col min="9736" max="9984" width="10.21875" style="1521"/>
    <col min="9985" max="9985" width="4.88671875" style="1521" customWidth="1"/>
    <col min="9986" max="9986" width="1.77734375" style="1521" customWidth="1"/>
    <col min="9987" max="9987" width="28.5546875" style="1521" customWidth="1"/>
    <col min="9988" max="9988" width="48" style="1521" customWidth="1"/>
    <col min="9989" max="9989" width="21.33203125" style="1521" customWidth="1"/>
    <col min="9990" max="9990" width="10.21875" style="1521" customWidth="1"/>
    <col min="9991" max="9991" width="26.88671875" style="1521" customWidth="1"/>
    <col min="9992" max="10240" width="10.21875" style="1521"/>
    <col min="10241" max="10241" width="4.88671875" style="1521" customWidth="1"/>
    <col min="10242" max="10242" width="1.77734375" style="1521" customWidth="1"/>
    <col min="10243" max="10243" width="28.5546875" style="1521" customWidth="1"/>
    <col min="10244" max="10244" width="48" style="1521" customWidth="1"/>
    <col min="10245" max="10245" width="21.33203125" style="1521" customWidth="1"/>
    <col min="10246" max="10246" width="10.21875" style="1521" customWidth="1"/>
    <col min="10247" max="10247" width="26.88671875" style="1521" customWidth="1"/>
    <col min="10248" max="10496" width="10.21875" style="1521"/>
    <col min="10497" max="10497" width="4.88671875" style="1521" customWidth="1"/>
    <col min="10498" max="10498" width="1.77734375" style="1521" customWidth="1"/>
    <col min="10499" max="10499" width="28.5546875" style="1521" customWidth="1"/>
    <col min="10500" max="10500" width="48" style="1521" customWidth="1"/>
    <col min="10501" max="10501" width="21.33203125" style="1521" customWidth="1"/>
    <col min="10502" max="10502" width="10.21875" style="1521" customWidth="1"/>
    <col min="10503" max="10503" width="26.88671875" style="1521" customWidth="1"/>
    <col min="10504" max="10752" width="10.21875" style="1521"/>
    <col min="10753" max="10753" width="4.88671875" style="1521" customWidth="1"/>
    <col min="10754" max="10754" width="1.77734375" style="1521" customWidth="1"/>
    <col min="10755" max="10755" width="28.5546875" style="1521" customWidth="1"/>
    <col min="10756" max="10756" width="48" style="1521" customWidth="1"/>
    <col min="10757" max="10757" width="21.33203125" style="1521" customWidth="1"/>
    <col min="10758" max="10758" width="10.21875" style="1521" customWidth="1"/>
    <col min="10759" max="10759" width="26.88671875" style="1521" customWidth="1"/>
    <col min="10760" max="11008" width="10.21875" style="1521"/>
    <col min="11009" max="11009" width="4.88671875" style="1521" customWidth="1"/>
    <col min="11010" max="11010" width="1.77734375" style="1521" customWidth="1"/>
    <col min="11011" max="11011" width="28.5546875" style="1521" customWidth="1"/>
    <col min="11012" max="11012" width="48" style="1521" customWidth="1"/>
    <col min="11013" max="11013" width="21.33203125" style="1521" customWidth="1"/>
    <col min="11014" max="11014" width="10.21875" style="1521" customWidth="1"/>
    <col min="11015" max="11015" width="26.88671875" style="1521" customWidth="1"/>
    <col min="11016" max="11264" width="10.21875" style="1521"/>
    <col min="11265" max="11265" width="4.88671875" style="1521" customWidth="1"/>
    <col min="11266" max="11266" width="1.77734375" style="1521" customWidth="1"/>
    <col min="11267" max="11267" width="28.5546875" style="1521" customWidth="1"/>
    <col min="11268" max="11268" width="48" style="1521" customWidth="1"/>
    <col min="11269" max="11269" width="21.33203125" style="1521" customWidth="1"/>
    <col min="11270" max="11270" width="10.21875" style="1521" customWidth="1"/>
    <col min="11271" max="11271" width="26.88671875" style="1521" customWidth="1"/>
    <col min="11272" max="11520" width="10.21875" style="1521"/>
    <col min="11521" max="11521" width="4.88671875" style="1521" customWidth="1"/>
    <col min="11522" max="11522" width="1.77734375" style="1521" customWidth="1"/>
    <col min="11523" max="11523" width="28.5546875" style="1521" customWidth="1"/>
    <col min="11524" max="11524" width="48" style="1521" customWidth="1"/>
    <col min="11525" max="11525" width="21.33203125" style="1521" customWidth="1"/>
    <col min="11526" max="11526" width="10.21875" style="1521" customWidth="1"/>
    <col min="11527" max="11527" width="26.88671875" style="1521" customWidth="1"/>
    <col min="11528" max="11776" width="10.21875" style="1521"/>
    <col min="11777" max="11777" width="4.88671875" style="1521" customWidth="1"/>
    <col min="11778" max="11778" width="1.77734375" style="1521" customWidth="1"/>
    <col min="11779" max="11779" width="28.5546875" style="1521" customWidth="1"/>
    <col min="11780" max="11780" width="48" style="1521" customWidth="1"/>
    <col min="11781" max="11781" width="21.33203125" style="1521" customWidth="1"/>
    <col min="11782" max="11782" width="10.21875" style="1521" customWidth="1"/>
    <col min="11783" max="11783" width="26.88671875" style="1521" customWidth="1"/>
    <col min="11784" max="12032" width="10.21875" style="1521"/>
    <col min="12033" max="12033" width="4.88671875" style="1521" customWidth="1"/>
    <col min="12034" max="12034" width="1.77734375" style="1521" customWidth="1"/>
    <col min="12035" max="12035" width="28.5546875" style="1521" customWidth="1"/>
    <col min="12036" max="12036" width="48" style="1521" customWidth="1"/>
    <col min="12037" max="12037" width="21.33203125" style="1521" customWidth="1"/>
    <col min="12038" max="12038" width="10.21875" style="1521" customWidth="1"/>
    <col min="12039" max="12039" width="26.88671875" style="1521" customWidth="1"/>
    <col min="12040" max="12288" width="10.21875" style="1521"/>
    <col min="12289" max="12289" width="4.88671875" style="1521" customWidth="1"/>
    <col min="12290" max="12290" width="1.77734375" style="1521" customWidth="1"/>
    <col min="12291" max="12291" width="28.5546875" style="1521" customWidth="1"/>
    <col min="12292" max="12292" width="48" style="1521" customWidth="1"/>
    <col min="12293" max="12293" width="21.33203125" style="1521" customWidth="1"/>
    <col min="12294" max="12294" width="10.21875" style="1521" customWidth="1"/>
    <col min="12295" max="12295" width="26.88671875" style="1521" customWidth="1"/>
    <col min="12296" max="12544" width="10.21875" style="1521"/>
    <col min="12545" max="12545" width="4.88671875" style="1521" customWidth="1"/>
    <col min="12546" max="12546" width="1.77734375" style="1521" customWidth="1"/>
    <col min="12547" max="12547" width="28.5546875" style="1521" customWidth="1"/>
    <col min="12548" max="12548" width="48" style="1521" customWidth="1"/>
    <col min="12549" max="12549" width="21.33203125" style="1521" customWidth="1"/>
    <col min="12550" max="12550" width="10.21875" style="1521" customWidth="1"/>
    <col min="12551" max="12551" width="26.88671875" style="1521" customWidth="1"/>
    <col min="12552" max="12800" width="10.21875" style="1521"/>
    <col min="12801" max="12801" width="4.88671875" style="1521" customWidth="1"/>
    <col min="12802" max="12802" width="1.77734375" style="1521" customWidth="1"/>
    <col min="12803" max="12803" width="28.5546875" style="1521" customWidth="1"/>
    <col min="12804" max="12804" width="48" style="1521" customWidth="1"/>
    <col min="12805" max="12805" width="21.33203125" style="1521" customWidth="1"/>
    <col min="12806" max="12806" width="10.21875" style="1521" customWidth="1"/>
    <col min="12807" max="12807" width="26.88671875" style="1521" customWidth="1"/>
    <col min="12808" max="13056" width="10.21875" style="1521"/>
    <col min="13057" max="13057" width="4.88671875" style="1521" customWidth="1"/>
    <col min="13058" max="13058" width="1.77734375" style="1521" customWidth="1"/>
    <col min="13059" max="13059" width="28.5546875" style="1521" customWidth="1"/>
    <col min="13060" max="13060" width="48" style="1521" customWidth="1"/>
    <col min="13061" max="13061" width="21.33203125" style="1521" customWidth="1"/>
    <col min="13062" max="13062" width="10.21875" style="1521" customWidth="1"/>
    <col min="13063" max="13063" width="26.88671875" style="1521" customWidth="1"/>
    <col min="13064" max="13312" width="10.21875" style="1521"/>
    <col min="13313" max="13313" width="4.88671875" style="1521" customWidth="1"/>
    <col min="13314" max="13314" width="1.77734375" style="1521" customWidth="1"/>
    <col min="13315" max="13315" width="28.5546875" style="1521" customWidth="1"/>
    <col min="13316" max="13316" width="48" style="1521" customWidth="1"/>
    <col min="13317" max="13317" width="21.33203125" style="1521" customWidth="1"/>
    <col min="13318" max="13318" width="10.21875" style="1521" customWidth="1"/>
    <col min="13319" max="13319" width="26.88671875" style="1521" customWidth="1"/>
    <col min="13320" max="13568" width="10.21875" style="1521"/>
    <col min="13569" max="13569" width="4.88671875" style="1521" customWidth="1"/>
    <col min="13570" max="13570" width="1.77734375" style="1521" customWidth="1"/>
    <col min="13571" max="13571" width="28.5546875" style="1521" customWidth="1"/>
    <col min="13572" max="13572" width="48" style="1521" customWidth="1"/>
    <col min="13573" max="13573" width="21.33203125" style="1521" customWidth="1"/>
    <col min="13574" max="13574" width="10.21875" style="1521" customWidth="1"/>
    <col min="13575" max="13575" width="26.88671875" style="1521" customWidth="1"/>
    <col min="13576" max="13824" width="10.21875" style="1521"/>
    <col min="13825" max="13825" width="4.88671875" style="1521" customWidth="1"/>
    <col min="13826" max="13826" width="1.77734375" style="1521" customWidth="1"/>
    <col min="13827" max="13827" width="28.5546875" style="1521" customWidth="1"/>
    <col min="13828" max="13828" width="48" style="1521" customWidth="1"/>
    <col min="13829" max="13829" width="21.33203125" style="1521" customWidth="1"/>
    <col min="13830" max="13830" width="10.21875" style="1521" customWidth="1"/>
    <col min="13831" max="13831" width="26.88671875" style="1521" customWidth="1"/>
    <col min="13832" max="14080" width="10.21875" style="1521"/>
    <col min="14081" max="14081" width="4.88671875" style="1521" customWidth="1"/>
    <col min="14082" max="14082" width="1.77734375" style="1521" customWidth="1"/>
    <col min="14083" max="14083" width="28.5546875" style="1521" customWidth="1"/>
    <col min="14084" max="14084" width="48" style="1521" customWidth="1"/>
    <col min="14085" max="14085" width="21.33203125" style="1521" customWidth="1"/>
    <col min="14086" max="14086" width="10.21875" style="1521" customWidth="1"/>
    <col min="14087" max="14087" width="26.88671875" style="1521" customWidth="1"/>
    <col min="14088" max="14336" width="10.21875" style="1521"/>
    <col min="14337" max="14337" width="4.88671875" style="1521" customWidth="1"/>
    <col min="14338" max="14338" width="1.77734375" style="1521" customWidth="1"/>
    <col min="14339" max="14339" width="28.5546875" style="1521" customWidth="1"/>
    <col min="14340" max="14340" width="48" style="1521" customWidth="1"/>
    <col min="14341" max="14341" width="21.33203125" style="1521" customWidth="1"/>
    <col min="14342" max="14342" width="10.21875" style="1521" customWidth="1"/>
    <col min="14343" max="14343" width="26.88671875" style="1521" customWidth="1"/>
    <col min="14344" max="14592" width="10.21875" style="1521"/>
    <col min="14593" max="14593" width="4.88671875" style="1521" customWidth="1"/>
    <col min="14594" max="14594" width="1.77734375" style="1521" customWidth="1"/>
    <col min="14595" max="14595" width="28.5546875" style="1521" customWidth="1"/>
    <col min="14596" max="14596" width="48" style="1521" customWidth="1"/>
    <col min="14597" max="14597" width="21.33203125" style="1521" customWidth="1"/>
    <col min="14598" max="14598" width="10.21875" style="1521" customWidth="1"/>
    <col min="14599" max="14599" width="26.88671875" style="1521" customWidth="1"/>
    <col min="14600" max="14848" width="10.21875" style="1521"/>
    <col min="14849" max="14849" width="4.88671875" style="1521" customWidth="1"/>
    <col min="14850" max="14850" width="1.77734375" style="1521" customWidth="1"/>
    <col min="14851" max="14851" width="28.5546875" style="1521" customWidth="1"/>
    <col min="14852" max="14852" width="48" style="1521" customWidth="1"/>
    <col min="14853" max="14853" width="21.33203125" style="1521" customWidth="1"/>
    <col min="14854" max="14854" width="10.21875" style="1521" customWidth="1"/>
    <col min="14855" max="14855" width="26.88671875" style="1521" customWidth="1"/>
    <col min="14856" max="15104" width="10.21875" style="1521"/>
    <col min="15105" max="15105" width="4.88671875" style="1521" customWidth="1"/>
    <col min="15106" max="15106" width="1.77734375" style="1521" customWidth="1"/>
    <col min="15107" max="15107" width="28.5546875" style="1521" customWidth="1"/>
    <col min="15108" max="15108" width="48" style="1521" customWidth="1"/>
    <col min="15109" max="15109" width="21.33203125" style="1521" customWidth="1"/>
    <col min="15110" max="15110" width="10.21875" style="1521" customWidth="1"/>
    <col min="15111" max="15111" width="26.88671875" style="1521" customWidth="1"/>
    <col min="15112" max="15360" width="10.21875" style="1521"/>
    <col min="15361" max="15361" width="4.88671875" style="1521" customWidth="1"/>
    <col min="15362" max="15362" width="1.77734375" style="1521" customWidth="1"/>
    <col min="15363" max="15363" width="28.5546875" style="1521" customWidth="1"/>
    <col min="15364" max="15364" width="48" style="1521" customWidth="1"/>
    <col min="15365" max="15365" width="21.33203125" style="1521" customWidth="1"/>
    <col min="15366" max="15366" width="10.21875" style="1521" customWidth="1"/>
    <col min="15367" max="15367" width="26.88671875" style="1521" customWidth="1"/>
    <col min="15368" max="15616" width="10.21875" style="1521"/>
    <col min="15617" max="15617" width="4.88671875" style="1521" customWidth="1"/>
    <col min="15618" max="15618" width="1.77734375" style="1521" customWidth="1"/>
    <col min="15619" max="15619" width="28.5546875" style="1521" customWidth="1"/>
    <col min="15620" max="15620" width="48" style="1521" customWidth="1"/>
    <col min="15621" max="15621" width="21.33203125" style="1521" customWidth="1"/>
    <col min="15622" max="15622" width="10.21875" style="1521" customWidth="1"/>
    <col min="15623" max="15623" width="26.88671875" style="1521" customWidth="1"/>
    <col min="15624" max="15872" width="10.21875" style="1521"/>
    <col min="15873" max="15873" width="4.88671875" style="1521" customWidth="1"/>
    <col min="15874" max="15874" width="1.77734375" style="1521" customWidth="1"/>
    <col min="15875" max="15875" width="28.5546875" style="1521" customWidth="1"/>
    <col min="15876" max="15876" width="48" style="1521" customWidth="1"/>
    <col min="15877" max="15877" width="21.33203125" style="1521" customWidth="1"/>
    <col min="15878" max="15878" width="10.21875" style="1521" customWidth="1"/>
    <col min="15879" max="15879" width="26.88671875" style="1521" customWidth="1"/>
    <col min="15880" max="16128" width="10.21875" style="1521"/>
    <col min="16129" max="16129" width="4.88671875" style="1521" customWidth="1"/>
    <col min="16130" max="16130" width="1.77734375" style="1521" customWidth="1"/>
    <col min="16131" max="16131" width="28.5546875" style="1521" customWidth="1"/>
    <col min="16132" max="16132" width="48" style="1521" customWidth="1"/>
    <col min="16133" max="16133" width="21.33203125" style="1521" customWidth="1"/>
    <col min="16134" max="16134" width="10.21875" style="1521" customWidth="1"/>
    <col min="16135" max="16135" width="26.88671875" style="1521" customWidth="1"/>
    <col min="16136" max="16384" width="10.21875" style="1521"/>
  </cols>
  <sheetData>
    <row r="2" spans="1:7" ht="15.75" thickBot="1">
      <c r="A2" s="1520" t="str">
        <f>'[1]Data Sheet'!$A$49</f>
        <v>Annual Report of Central Hudson Gas &amp; Electric Corp.</v>
      </c>
      <c r="G2" s="1522" t="str">
        <f>'[1]Data Sheet'!$A$45</f>
        <v>Year ended December 31, 2013</v>
      </c>
    </row>
    <row r="3" spans="1:7">
      <c r="A3" s="1523"/>
      <c r="B3" s="1524"/>
      <c r="C3" s="1524"/>
      <c r="D3" s="1524"/>
      <c r="E3" s="1524"/>
      <c r="F3" s="1524"/>
      <c r="G3" s="1525"/>
    </row>
    <row r="4" spans="1:7" ht="15.75">
      <c r="A4" s="1526" t="s">
        <v>1439</v>
      </c>
      <c r="B4" s="1527"/>
      <c r="C4" s="1527"/>
      <c r="D4" s="1527"/>
      <c r="E4" s="1527"/>
      <c r="F4" s="1527"/>
      <c r="G4" s="1528"/>
    </row>
    <row r="5" spans="1:7">
      <c r="A5" s="1529"/>
      <c r="B5" s="1530"/>
      <c r="C5" s="1530"/>
      <c r="D5" s="1530"/>
      <c r="E5" s="1530"/>
      <c r="F5" s="1530"/>
      <c r="G5" s="1531"/>
    </row>
    <row r="6" spans="1:7">
      <c r="A6" s="1532" t="s">
        <v>2411</v>
      </c>
      <c r="D6" s="1533"/>
      <c r="E6" s="1534" t="s">
        <v>560</v>
      </c>
      <c r="F6" s="1535" t="s">
        <v>2341</v>
      </c>
      <c r="G6" s="1536" t="s">
        <v>1299</v>
      </c>
    </row>
    <row r="7" spans="1:7" ht="15.75" thickBot="1">
      <c r="A7" s="1537" t="s">
        <v>2417</v>
      </c>
      <c r="B7" s="1538"/>
      <c r="C7" s="1539" t="s">
        <v>556</v>
      </c>
      <c r="D7" s="1540" t="s">
        <v>557</v>
      </c>
      <c r="E7" s="1539" t="s">
        <v>561</v>
      </c>
      <c r="F7" s="1540" t="s">
        <v>562</v>
      </c>
      <c r="G7" s="1541" t="s">
        <v>558</v>
      </c>
    </row>
    <row r="8" spans="1:7">
      <c r="A8" s="1532">
        <v>1</v>
      </c>
      <c r="C8" s="1542" t="s">
        <v>3561</v>
      </c>
      <c r="D8" s="1533" t="s">
        <v>3562</v>
      </c>
      <c r="E8" s="1521" t="s">
        <v>3205</v>
      </c>
      <c r="F8" s="1543" t="s">
        <v>691</v>
      </c>
      <c r="G8" s="1554">
        <v>94819</v>
      </c>
    </row>
    <row r="9" spans="1:7">
      <c r="A9" s="1532">
        <v>2</v>
      </c>
      <c r="C9" s="1542" t="s">
        <v>3563</v>
      </c>
      <c r="D9" s="1533"/>
      <c r="F9" s="1543" t="s">
        <v>692</v>
      </c>
      <c r="G9" s="1554">
        <v>25171</v>
      </c>
    </row>
    <row r="10" spans="1:7">
      <c r="A10" s="1532">
        <v>3</v>
      </c>
      <c r="C10" s="1521" t="s">
        <v>3564</v>
      </c>
      <c r="D10" s="1533"/>
      <c r="F10" s="1533" t="s">
        <v>2803</v>
      </c>
      <c r="G10" s="1554">
        <v>376436</v>
      </c>
    </row>
    <row r="11" spans="1:7">
      <c r="A11" s="1532">
        <v>4</v>
      </c>
      <c r="D11" s="1543"/>
      <c r="E11" s="1542"/>
      <c r="F11" s="1543"/>
      <c r="G11" s="1554"/>
    </row>
    <row r="12" spans="1:7">
      <c r="A12" s="1532">
        <v>5</v>
      </c>
      <c r="D12" s="1533"/>
      <c r="F12" s="1543"/>
      <c r="G12" s="1558">
        <v>496426</v>
      </c>
    </row>
    <row r="13" spans="1:7">
      <c r="A13" s="1532">
        <v>6</v>
      </c>
      <c r="D13" s="1533"/>
      <c r="F13" s="1543"/>
      <c r="G13" s="1554"/>
    </row>
    <row r="14" spans="1:7">
      <c r="A14" s="1532">
        <v>7</v>
      </c>
      <c r="C14" s="1521" t="s">
        <v>3565</v>
      </c>
      <c r="D14" s="1533" t="s">
        <v>449</v>
      </c>
      <c r="E14" s="1521" t="s">
        <v>3205</v>
      </c>
      <c r="F14" s="1533" t="s">
        <v>691</v>
      </c>
      <c r="G14" s="1554">
        <v>565062</v>
      </c>
    </row>
    <row r="15" spans="1:7">
      <c r="A15" s="1532">
        <v>8</v>
      </c>
      <c r="C15" s="1521" t="s">
        <v>3563</v>
      </c>
      <c r="D15" s="1543"/>
      <c r="E15" s="1542"/>
      <c r="F15" s="1543" t="s">
        <v>692</v>
      </c>
      <c r="G15" s="1554">
        <v>105014</v>
      </c>
    </row>
    <row r="16" spans="1:7">
      <c r="A16" s="1532">
        <v>9</v>
      </c>
      <c r="C16" s="1521" t="s">
        <v>3566</v>
      </c>
      <c r="D16" s="1543"/>
      <c r="F16" s="1543" t="s">
        <v>2803</v>
      </c>
      <c r="G16" s="1554">
        <v>303161</v>
      </c>
    </row>
    <row r="17" spans="1:7">
      <c r="A17" s="1532">
        <v>10</v>
      </c>
      <c r="D17" s="1533"/>
      <c r="F17" s="1543"/>
      <c r="G17" s="1554"/>
    </row>
    <row r="18" spans="1:7">
      <c r="A18" s="1532">
        <v>11</v>
      </c>
      <c r="D18" s="1533"/>
      <c r="F18" s="1543"/>
      <c r="G18" s="1558">
        <v>973237</v>
      </c>
    </row>
    <row r="19" spans="1:7">
      <c r="A19" s="1532">
        <v>12</v>
      </c>
      <c r="D19" s="1533"/>
      <c r="F19" s="1543"/>
      <c r="G19" s="1554"/>
    </row>
    <row r="20" spans="1:7">
      <c r="A20" s="1532">
        <v>13</v>
      </c>
      <c r="C20" s="1542" t="s">
        <v>3567</v>
      </c>
      <c r="D20" s="1543" t="s">
        <v>3568</v>
      </c>
      <c r="E20" s="1542" t="s">
        <v>3205</v>
      </c>
      <c r="F20" s="1543" t="s">
        <v>691</v>
      </c>
      <c r="G20" s="1558">
        <v>776471</v>
      </c>
    </row>
    <row r="21" spans="1:7">
      <c r="A21" s="1532">
        <v>14</v>
      </c>
      <c r="C21" s="1542" t="s">
        <v>3569</v>
      </c>
      <c r="D21" s="1543" t="s">
        <v>3570</v>
      </c>
      <c r="F21" s="1543"/>
      <c r="G21" s="1554"/>
    </row>
    <row r="22" spans="1:7">
      <c r="A22" s="1532">
        <v>15</v>
      </c>
      <c r="C22" s="1542" t="s">
        <v>3571</v>
      </c>
      <c r="D22" s="1533"/>
      <c r="F22" s="1533"/>
      <c r="G22" s="1554"/>
    </row>
    <row r="23" spans="1:7">
      <c r="A23" s="1532">
        <v>16</v>
      </c>
      <c r="C23" s="1542"/>
      <c r="D23" s="1533"/>
      <c r="F23" s="1533"/>
      <c r="G23" s="1554"/>
    </row>
    <row r="24" spans="1:7">
      <c r="A24" s="1532">
        <v>17</v>
      </c>
      <c r="C24" s="1521" t="s">
        <v>3572</v>
      </c>
      <c r="D24" s="1533" t="s">
        <v>3562</v>
      </c>
      <c r="E24" s="1521" t="s">
        <v>3205</v>
      </c>
      <c r="F24" s="1533" t="s">
        <v>691</v>
      </c>
      <c r="G24" s="1558">
        <v>451345</v>
      </c>
    </row>
    <row r="25" spans="1:7">
      <c r="A25" s="1532">
        <v>18</v>
      </c>
      <c r="C25" s="1542" t="s">
        <v>3573</v>
      </c>
      <c r="D25" s="1543"/>
      <c r="E25" s="1542"/>
      <c r="F25" s="1533"/>
      <c r="G25" s="1554"/>
    </row>
    <row r="26" spans="1:7">
      <c r="A26" s="1532">
        <v>19</v>
      </c>
      <c r="C26" s="1542" t="s">
        <v>3574</v>
      </c>
      <c r="D26" s="1543"/>
      <c r="E26" s="1542"/>
      <c r="F26" s="1533"/>
      <c r="G26" s="1554"/>
    </row>
    <row r="27" spans="1:7">
      <c r="A27" s="1532">
        <v>20</v>
      </c>
      <c r="C27" s="1542"/>
      <c r="D27" s="1543"/>
      <c r="F27" s="1543"/>
      <c r="G27" s="1565"/>
    </row>
    <row r="28" spans="1:7">
      <c r="A28" s="1532">
        <v>21</v>
      </c>
      <c r="C28" s="1542" t="s">
        <v>1097</v>
      </c>
      <c r="D28" s="1543"/>
      <c r="F28" s="1543"/>
      <c r="G28" s="1558">
        <v>2697479</v>
      </c>
    </row>
    <row r="29" spans="1:7">
      <c r="A29" s="1532">
        <v>22</v>
      </c>
      <c r="C29" s="1542"/>
      <c r="D29" s="1533"/>
      <c r="F29" s="1533"/>
      <c r="G29" s="1554"/>
    </row>
    <row r="30" spans="1:7">
      <c r="A30" s="1532">
        <v>23</v>
      </c>
      <c r="C30" s="1566" t="s">
        <v>3575</v>
      </c>
      <c r="D30" s="1533"/>
      <c r="E30" s="1567"/>
      <c r="F30" s="1533"/>
      <c r="G30" s="1558">
        <v>26720364</v>
      </c>
    </row>
    <row r="31" spans="1:7">
      <c r="A31" s="1532">
        <v>24</v>
      </c>
      <c r="D31" s="1533"/>
      <c r="F31" s="1533"/>
      <c r="G31" s="1553"/>
    </row>
    <row r="32" spans="1:7">
      <c r="A32" s="1532">
        <v>25</v>
      </c>
      <c r="C32" s="1542"/>
      <c r="D32" s="1543"/>
      <c r="E32" s="1542"/>
      <c r="F32" s="1543"/>
      <c r="G32" s="1553"/>
    </row>
    <row r="33" spans="1:7">
      <c r="A33" s="1532">
        <v>26</v>
      </c>
      <c r="C33" s="1542"/>
      <c r="D33" s="1543"/>
      <c r="F33" s="1543"/>
      <c r="G33" s="1553"/>
    </row>
    <row r="34" spans="1:7">
      <c r="A34" s="1532">
        <v>27</v>
      </c>
      <c r="C34" s="1542"/>
      <c r="D34" s="1543"/>
      <c r="F34" s="1533"/>
      <c r="G34" s="1553"/>
    </row>
    <row r="35" spans="1:7">
      <c r="A35" s="1532">
        <v>28</v>
      </c>
      <c r="D35" s="1533"/>
      <c r="F35" s="1543"/>
      <c r="G35" s="1553"/>
    </row>
    <row r="36" spans="1:7">
      <c r="A36" s="1532">
        <v>29</v>
      </c>
      <c r="B36" s="1661"/>
      <c r="D36" s="1533"/>
      <c r="F36" s="1533"/>
      <c r="G36" s="1553"/>
    </row>
    <row r="37" spans="1:7">
      <c r="A37" s="1532">
        <v>30</v>
      </c>
      <c r="C37" s="1542"/>
      <c r="D37" s="1543"/>
      <c r="E37" s="1542"/>
      <c r="F37" s="1543"/>
      <c r="G37" s="1553"/>
    </row>
    <row r="38" spans="1:7">
      <c r="A38" s="1532">
        <v>31</v>
      </c>
      <c r="C38" s="1542"/>
      <c r="D38" s="1533"/>
      <c r="F38" s="1543"/>
      <c r="G38" s="1553"/>
    </row>
    <row r="39" spans="1:7">
      <c r="A39" s="1532">
        <v>32</v>
      </c>
      <c r="C39" s="1542"/>
      <c r="D39" s="1533"/>
      <c r="F39" s="1533"/>
      <c r="G39" s="1553"/>
    </row>
    <row r="40" spans="1:7">
      <c r="A40" s="1532">
        <v>33</v>
      </c>
      <c r="D40" s="1533"/>
      <c r="F40" s="1543"/>
      <c r="G40" s="1553"/>
    </row>
    <row r="41" spans="1:7">
      <c r="A41" s="1532">
        <v>34</v>
      </c>
      <c r="C41" s="1559"/>
      <c r="D41" s="1533"/>
      <c r="F41" s="1543"/>
      <c r="G41" s="1553"/>
    </row>
    <row r="42" spans="1:7">
      <c r="A42" s="1532">
        <v>35</v>
      </c>
      <c r="C42" s="1542"/>
      <c r="D42" s="1543"/>
      <c r="E42" s="1542"/>
      <c r="F42" s="1543"/>
      <c r="G42" s="1553"/>
    </row>
    <row r="43" spans="1:7">
      <c r="A43" s="1532">
        <v>36</v>
      </c>
      <c r="C43" s="1542"/>
      <c r="D43" s="1533"/>
      <c r="F43" s="1543"/>
      <c r="G43" s="1553"/>
    </row>
    <row r="44" spans="1:7">
      <c r="A44" s="1532">
        <v>37</v>
      </c>
      <c r="B44" s="1661"/>
      <c r="C44" s="1542"/>
      <c r="D44" s="1533"/>
      <c r="F44" s="1543"/>
      <c r="G44" s="1553"/>
    </row>
    <row r="45" spans="1:7">
      <c r="A45" s="1532">
        <v>38</v>
      </c>
      <c r="D45" s="1533"/>
      <c r="F45" s="1533"/>
      <c r="G45" s="1553"/>
    </row>
    <row r="46" spans="1:7">
      <c r="A46" s="1532">
        <v>39</v>
      </c>
      <c r="D46" s="1543"/>
      <c r="E46" s="1542"/>
      <c r="F46" s="1543"/>
      <c r="G46" s="1553"/>
    </row>
    <row r="47" spans="1:7">
      <c r="A47" s="1532">
        <v>40</v>
      </c>
      <c r="D47" s="1533"/>
      <c r="F47" s="1543"/>
      <c r="G47" s="1553"/>
    </row>
    <row r="48" spans="1:7">
      <c r="A48" s="1532">
        <v>41</v>
      </c>
      <c r="D48" s="1533"/>
      <c r="F48" s="1543"/>
      <c r="G48" s="1553"/>
    </row>
    <row r="49" spans="1:7">
      <c r="A49" s="1532">
        <v>42</v>
      </c>
      <c r="D49" s="1533"/>
      <c r="F49" s="1533"/>
      <c r="G49" s="1553"/>
    </row>
    <row r="50" spans="1:7">
      <c r="A50" s="1532">
        <v>43</v>
      </c>
      <c r="D50" s="1543"/>
      <c r="E50" s="1542"/>
      <c r="F50" s="1543"/>
      <c r="G50" s="1553"/>
    </row>
    <row r="51" spans="1:7">
      <c r="A51" s="1532">
        <v>44</v>
      </c>
      <c r="D51" s="1543"/>
      <c r="F51" s="1543"/>
      <c r="G51" s="1553"/>
    </row>
    <row r="52" spans="1:7">
      <c r="A52" s="1532">
        <v>45</v>
      </c>
      <c r="D52" s="1533"/>
      <c r="F52" s="1543"/>
      <c r="G52" s="1553"/>
    </row>
    <row r="53" spans="1:7">
      <c r="A53" s="1532">
        <v>46</v>
      </c>
      <c r="D53" s="1533"/>
      <c r="F53" s="1543"/>
      <c r="G53" s="1553"/>
    </row>
    <row r="54" spans="1:7">
      <c r="A54" s="1532">
        <v>47</v>
      </c>
      <c r="D54" s="1533"/>
      <c r="F54" s="1543"/>
      <c r="G54" s="1553"/>
    </row>
    <row r="55" spans="1:7">
      <c r="A55" s="1532">
        <v>48</v>
      </c>
      <c r="C55" s="1542"/>
      <c r="D55" s="1543"/>
      <c r="E55" s="1542"/>
      <c r="F55" s="1543"/>
      <c r="G55" s="1553"/>
    </row>
    <row r="56" spans="1:7">
      <c r="A56" s="1532">
        <v>49</v>
      </c>
      <c r="C56" s="1542"/>
      <c r="D56" s="1543"/>
      <c r="F56" s="1543"/>
      <c r="G56" s="1553"/>
    </row>
    <row r="57" spans="1:7">
      <c r="A57" s="1532">
        <v>50</v>
      </c>
      <c r="C57" s="1542"/>
      <c r="D57" s="1533"/>
      <c r="F57" s="1533"/>
      <c r="G57" s="1553"/>
    </row>
    <row r="58" spans="1:7">
      <c r="A58" s="1532">
        <v>51</v>
      </c>
      <c r="C58" s="1542"/>
      <c r="D58" s="1533"/>
      <c r="F58" s="1533"/>
      <c r="G58" s="1553"/>
    </row>
    <row r="59" spans="1:7">
      <c r="A59" s="1532">
        <v>52</v>
      </c>
      <c r="D59" s="1533"/>
      <c r="F59" s="1533"/>
      <c r="G59" s="1553"/>
    </row>
    <row r="60" spans="1:7">
      <c r="A60" s="1532">
        <v>53</v>
      </c>
      <c r="C60" s="1542"/>
      <c r="D60" s="1543"/>
      <c r="E60" s="1542"/>
      <c r="F60" s="1533"/>
      <c r="G60" s="1553"/>
    </row>
    <row r="61" spans="1:7">
      <c r="A61" s="1532">
        <v>54</v>
      </c>
      <c r="C61" s="1542"/>
      <c r="D61" s="1543"/>
      <c r="E61" s="1542"/>
      <c r="F61" s="1533"/>
      <c r="G61" s="1553"/>
    </row>
    <row r="62" spans="1:7">
      <c r="A62" s="1532">
        <v>55</v>
      </c>
      <c r="C62" s="1542"/>
      <c r="D62" s="1543"/>
      <c r="F62" s="1543"/>
      <c r="G62" s="1553"/>
    </row>
    <row r="63" spans="1:7">
      <c r="A63" s="1532">
        <v>56</v>
      </c>
      <c r="C63" s="1542"/>
      <c r="D63" s="1533"/>
      <c r="F63" s="1533"/>
      <c r="G63" s="1553"/>
    </row>
    <row r="64" spans="1:7" ht="15.75" thickBot="1">
      <c r="A64" s="1537">
        <v>57</v>
      </c>
      <c r="B64" s="1538"/>
      <c r="C64" s="1560"/>
      <c r="D64" s="1561"/>
      <c r="E64" s="1538"/>
      <c r="F64" s="1561"/>
      <c r="G64" s="1562"/>
    </row>
    <row r="66" spans="1:7">
      <c r="A66" s="1563" t="s">
        <v>3576</v>
      </c>
      <c r="B66" s="1563"/>
      <c r="C66" s="1563"/>
      <c r="D66" s="1563"/>
      <c r="E66" s="1563"/>
      <c r="F66" s="1563"/>
      <c r="G66" s="1563"/>
    </row>
    <row r="72" spans="1:7">
      <c r="C72" s="1564"/>
    </row>
    <row r="75" spans="1:7">
      <c r="C75" s="1564"/>
    </row>
    <row r="76" spans="1:7">
      <c r="C76" s="1564"/>
    </row>
    <row r="77" spans="1:7">
      <c r="C77" s="1564"/>
    </row>
    <row r="78" spans="1:7">
      <c r="C78" s="1564"/>
    </row>
    <row r="79" spans="1:7">
      <c r="C79" s="1564"/>
    </row>
    <row r="80" spans="1:7">
      <c r="C80" s="1564"/>
    </row>
  </sheetData>
  <customSheetViews>
    <customSheetView guid="{4928BF23-7841-445B-B276-4DDA011E86BA}" scale="70" colorId="22" fitToPage="1">
      <selection activeCell="B44" sqref="B44"/>
      <pageMargins left="0.5" right="0.36" top="0.25" bottom="0.36" header="0.5" footer="0.5"/>
      <printOptions horizontalCentered="1" verticalCentered="1"/>
      <pageSetup scale="58" fitToHeight="2" orientation="portrait" r:id="rId1"/>
      <headerFooter alignWithMargins="0"/>
    </customSheetView>
  </customSheetViews>
  <printOptions horizontalCentered="1" verticalCentered="1"/>
  <pageMargins left="0.5" right="0.36" top="0.25" bottom="0.36" header="0.5" footer="0.5"/>
  <pageSetup scale="58" fitToHeight="2" orientation="portrait" r:id="rId2"/>
  <headerFooter alignWithMargins="0"/>
</worksheet>
</file>

<file path=xl/worksheets/sheet29.xml><?xml version="1.0" encoding="utf-8"?>
<worksheet xmlns="http://schemas.openxmlformats.org/spreadsheetml/2006/main" xmlns:r="http://schemas.openxmlformats.org/officeDocument/2006/relationships">
  <sheetPr transitionEvaluation="1"/>
  <dimension ref="A1:C147"/>
  <sheetViews>
    <sheetView defaultGridColor="0" colorId="22" zoomScale="70" zoomScaleNormal="70" workbookViewId="0">
      <selection activeCell="C42" sqref="C42"/>
    </sheetView>
  </sheetViews>
  <sheetFormatPr defaultColWidth="9.6640625" defaultRowHeight="15"/>
  <cols>
    <col min="1" max="1" width="5.6640625" customWidth="1"/>
    <col min="2" max="2" width="62.21875" customWidth="1"/>
    <col min="3" max="3" width="30.6640625" customWidth="1"/>
  </cols>
  <sheetData>
    <row r="1" spans="1:3" ht="15.75" thickBot="1">
      <c r="A1" s="43" t="str">
        <f>'Data Sheet'!$A$49</f>
        <v>Annual Report of Central Hudson Gas &amp; Electric Corp.</v>
      </c>
      <c r="C1" s="1191" t="str">
        <f>'Data Sheet'!$A$45</f>
        <v>Year ended December 31, 2013</v>
      </c>
    </row>
    <row r="2" spans="1:3">
      <c r="A2" s="44"/>
      <c r="B2" s="45"/>
      <c r="C2" s="46"/>
    </row>
    <row r="3" spans="1:3" ht="15.75">
      <c r="A3" s="89" t="s">
        <v>564</v>
      </c>
      <c r="B3" s="48"/>
      <c r="C3" s="49"/>
    </row>
    <row r="4" spans="1:3">
      <c r="A4" s="50"/>
      <c r="C4" s="51"/>
    </row>
    <row r="5" spans="1:3">
      <c r="A5" s="50"/>
      <c r="B5" t="s">
        <v>565</v>
      </c>
      <c r="C5" s="51"/>
    </row>
    <row r="6" spans="1:3">
      <c r="A6" s="50"/>
      <c r="B6" t="s">
        <v>566</v>
      </c>
      <c r="C6" s="51"/>
    </row>
    <row r="7" spans="1:3">
      <c r="A7" s="50"/>
      <c r="B7" t="s">
        <v>567</v>
      </c>
      <c r="C7" s="51"/>
    </row>
    <row r="8" spans="1:3">
      <c r="A8" s="50"/>
      <c r="B8" t="s">
        <v>568</v>
      </c>
      <c r="C8" s="51"/>
    </row>
    <row r="9" spans="1:3">
      <c r="A9" s="50"/>
      <c r="C9" s="51"/>
    </row>
    <row r="10" spans="1:3">
      <c r="A10" s="50"/>
      <c r="B10" t="s">
        <v>569</v>
      </c>
      <c r="C10" s="51"/>
    </row>
    <row r="11" spans="1:3">
      <c r="A11" s="50"/>
      <c r="B11" t="s">
        <v>570</v>
      </c>
      <c r="C11" s="51"/>
    </row>
    <row r="12" spans="1:3">
      <c r="A12" s="50"/>
      <c r="B12" t="s">
        <v>571</v>
      </c>
      <c r="C12" s="51"/>
    </row>
    <row r="13" spans="1:3">
      <c r="A13" s="50"/>
      <c r="B13" t="s">
        <v>572</v>
      </c>
      <c r="C13" s="51"/>
    </row>
    <row r="14" spans="1:3">
      <c r="A14" s="50"/>
      <c r="B14" t="s">
        <v>573</v>
      </c>
      <c r="C14" s="51"/>
    </row>
    <row r="15" spans="1:3">
      <c r="A15" s="50"/>
      <c r="C15" s="51"/>
    </row>
    <row r="16" spans="1:3">
      <c r="A16" s="50"/>
      <c r="B16" t="s">
        <v>574</v>
      </c>
      <c r="C16" s="51"/>
    </row>
    <row r="17" spans="1:3" ht="15.75" thickBot="1">
      <c r="A17" s="133"/>
      <c r="B17" s="61"/>
      <c r="C17" s="62"/>
    </row>
    <row r="18" spans="1:3">
      <c r="A18" s="1301" t="s">
        <v>3032</v>
      </c>
      <c r="B18" s="1302"/>
      <c r="C18" s="65"/>
    </row>
    <row r="19" spans="1:3">
      <c r="A19" s="1301"/>
      <c r="B19" s="1302"/>
      <c r="C19" s="65"/>
    </row>
    <row r="20" spans="1:3">
      <c r="A20" s="1303"/>
      <c r="B20" s="1302" t="s">
        <v>3033</v>
      </c>
      <c r="C20" s="65"/>
    </row>
    <row r="21" spans="1:3">
      <c r="A21" s="1303"/>
      <c r="B21" s="1302" t="s">
        <v>3034</v>
      </c>
      <c r="C21" s="65"/>
    </row>
    <row r="22" spans="1:3">
      <c r="A22" s="1303"/>
      <c r="B22" s="1302" t="s">
        <v>3035</v>
      </c>
      <c r="C22" s="65"/>
    </row>
    <row r="23" spans="1:3">
      <c r="A23" s="1303"/>
      <c r="B23" s="1302" t="s">
        <v>3036</v>
      </c>
      <c r="C23" s="65"/>
    </row>
    <row r="24" spans="1:3">
      <c r="A24" s="1303"/>
      <c r="B24" s="1302" t="s">
        <v>3037</v>
      </c>
      <c r="C24" s="1307">
        <v>23436062</v>
      </c>
    </row>
    <row r="25" spans="1:3">
      <c r="A25" s="1303"/>
      <c r="B25" s="1302"/>
      <c r="C25" s="1308"/>
    </row>
    <row r="26" spans="1:3">
      <c r="A26" s="1303"/>
      <c r="B26" s="1302"/>
      <c r="C26" s="1308"/>
    </row>
    <row r="27" spans="1:3">
      <c r="A27" s="1303"/>
      <c r="B27" s="1302" t="s">
        <v>3038</v>
      </c>
      <c r="C27" s="1308"/>
    </row>
    <row r="28" spans="1:3">
      <c r="A28" s="1303"/>
      <c r="B28" s="1302" t="s">
        <v>3039</v>
      </c>
      <c r="C28" s="1308"/>
    </row>
    <row r="29" spans="1:3">
      <c r="A29" s="1303"/>
      <c r="B29" s="1302" t="s">
        <v>3040</v>
      </c>
      <c r="C29" s="1308">
        <v>0</v>
      </c>
    </row>
    <row r="30" spans="1:3">
      <c r="A30" s="1303"/>
      <c r="B30" s="1302"/>
      <c r="C30" s="1308"/>
    </row>
    <row r="31" spans="1:3">
      <c r="A31" s="1303"/>
      <c r="B31" s="1302"/>
      <c r="C31" s="1308"/>
    </row>
    <row r="32" spans="1:3">
      <c r="A32" s="1303"/>
      <c r="B32" s="1302" t="s">
        <v>3041</v>
      </c>
      <c r="C32" s="1308"/>
    </row>
    <row r="33" spans="1:3">
      <c r="A33" s="1303"/>
      <c r="B33" s="1302" t="s">
        <v>3042</v>
      </c>
      <c r="C33" s="1308"/>
    </row>
    <row r="34" spans="1:3">
      <c r="A34" s="1303"/>
      <c r="B34" s="1302" t="s">
        <v>3043</v>
      </c>
      <c r="C34" s="1308"/>
    </row>
    <row r="35" spans="1:3">
      <c r="A35" s="1303"/>
      <c r="B35" s="1302" t="s">
        <v>3044</v>
      </c>
      <c r="C35" s="1308"/>
    </row>
    <row r="36" spans="1:3">
      <c r="A36" s="1303"/>
      <c r="B36" s="1690" t="s">
        <v>3698</v>
      </c>
      <c r="C36" s="1308"/>
    </row>
    <row r="37" spans="1:3">
      <c r="A37" s="1303"/>
      <c r="B37" s="1304" t="s">
        <v>3045</v>
      </c>
      <c r="C37" s="1308">
        <v>2030252</v>
      </c>
    </row>
    <row r="38" spans="1:3">
      <c r="A38" s="1303"/>
      <c r="B38" s="1302"/>
      <c r="C38" s="1308"/>
    </row>
    <row r="39" spans="1:3">
      <c r="A39" s="1303"/>
      <c r="B39" s="1302" t="s">
        <v>3046</v>
      </c>
      <c r="C39" s="1308">
        <v>1694764</v>
      </c>
    </row>
    <row r="40" spans="1:3">
      <c r="A40" s="1303"/>
      <c r="B40" s="1302"/>
      <c r="C40" s="1308"/>
    </row>
    <row r="41" spans="1:3">
      <c r="A41" s="1303"/>
      <c r="B41" s="1302"/>
      <c r="C41" s="1308"/>
    </row>
    <row r="42" spans="1:3">
      <c r="A42" s="1303"/>
      <c r="B42" s="1302" t="s">
        <v>3047</v>
      </c>
      <c r="C42" s="1308"/>
    </row>
    <row r="43" spans="1:3">
      <c r="A43" s="1303"/>
      <c r="B43" s="1302" t="s">
        <v>3048</v>
      </c>
      <c r="C43" s="1308">
        <v>0</v>
      </c>
    </row>
    <row r="44" spans="1:3">
      <c r="A44" s="1303"/>
      <c r="B44" s="1313"/>
      <c r="C44" s="1308"/>
    </row>
    <row r="45" spans="1:3">
      <c r="A45" s="1303"/>
      <c r="B45" s="1302"/>
      <c r="C45" s="1308"/>
    </row>
    <row r="46" spans="1:3">
      <c r="A46" s="1303"/>
      <c r="B46" s="1302"/>
      <c r="C46" s="1308"/>
    </row>
    <row r="47" spans="1:3">
      <c r="A47" s="1301" t="s">
        <v>3049</v>
      </c>
      <c r="B47" s="1302"/>
      <c r="C47" s="1308"/>
    </row>
    <row r="48" spans="1:3">
      <c r="A48" s="1303"/>
      <c r="B48" s="1302"/>
      <c r="C48" s="1308"/>
    </row>
    <row r="49" spans="1:3">
      <c r="A49" s="1303"/>
      <c r="B49" s="1302" t="s">
        <v>3050</v>
      </c>
      <c r="C49" s="1308"/>
    </row>
    <row r="50" spans="1:3">
      <c r="A50" s="1303"/>
      <c r="B50" s="1302" t="s">
        <v>3051</v>
      </c>
      <c r="C50" s="1308"/>
    </row>
    <row r="51" spans="1:3">
      <c r="A51" s="1303"/>
      <c r="B51" s="1302" t="s">
        <v>3052</v>
      </c>
      <c r="C51" s="1308"/>
    </row>
    <row r="52" spans="1:3">
      <c r="A52" s="1303"/>
      <c r="B52" s="1302" t="s">
        <v>3053</v>
      </c>
      <c r="C52" s="1308"/>
    </row>
    <row r="53" spans="1:3">
      <c r="A53" s="1303"/>
      <c r="B53" s="1302" t="s">
        <v>3054</v>
      </c>
      <c r="C53" s="1308"/>
    </row>
    <row r="54" spans="1:3">
      <c r="A54" s="1303"/>
      <c r="B54" s="1302" t="s">
        <v>3055</v>
      </c>
      <c r="C54" s="1308"/>
    </row>
    <row r="55" spans="1:3">
      <c r="A55" s="1303"/>
      <c r="B55" s="1302"/>
      <c r="C55" s="1308"/>
    </row>
    <row r="56" spans="1:3">
      <c r="A56" s="1303"/>
      <c r="B56" s="1302"/>
      <c r="C56" s="1308"/>
    </row>
    <row r="57" spans="1:3">
      <c r="A57" s="1303"/>
      <c r="B57" s="1302" t="s">
        <v>3056</v>
      </c>
      <c r="C57" s="1308"/>
    </row>
    <row r="58" spans="1:3">
      <c r="A58" s="1303"/>
      <c r="B58" s="1302" t="s">
        <v>3057</v>
      </c>
      <c r="C58" s="1308"/>
    </row>
    <row r="59" spans="1:3">
      <c r="A59" s="1303"/>
      <c r="B59" s="1302" t="s">
        <v>3058</v>
      </c>
      <c r="C59" s="1308"/>
    </row>
    <row r="60" spans="1:3">
      <c r="A60" s="1303"/>
      <c r="B60" s="1302" t="s">
        <v>3059</v>
      </c>
      <c r="C60" s="1308">
        <v>-1158031</v>
      </c>
    </row>
    <row r="61" spans="1:3" ht="15.75" thickBot="1">
      <c r="A61" s="591"/>
      <c r="B61" s="67"/>
      <c r="C61" s="1309"/>
    </row>
    <row r="62" spans="1:3">
      <c r="A62" t="s">
        <v>2844</v>
      </c>
    </row>
    <row r="63" spans="1:3">
      <c r="A63" s="48" t="s">
        <v>575</v>
      </c>
      <c r="B63" s="48"/>
      <c r="C63" s="48"/>
    </row>
    <row r="64" spans="1:3" ht="15.75" thickBot="1">
      <c r="A64" s="43" t="str">
        <f>'Data Sheet'!$A$49</f>
        <v>Annual Report of Central Hudson Gas &amp; Electric Corp.</v>
      </c>
      <c r="C64" s="585" t="str">
        <f>'Data Sheet'!$A$45</f>
        <v>Year ended December 31, 2013</v>
      </c>
    </row>
    <row r="65" spans="1:3">
      <c r="A65" s="44"/>
      <c r="B65" s="45"/>
      <c r="C65" s="46"/>
    </row>
    <row r="66" spans="1:3" ht="15.75">
      <c r="A66" s="89" t="s">
        <v>576</v>
      </c>
      <c r="B66" s="48"/>
      <c r="C66" s="49"/>
    </row>
    <row r="67" spans="1:3" ht="15.75" thickBot="1">
      <c r="A67" s="133"/>
      <c r="B67" s="61"/>
      <c r="C67" s="62"/>
    </row>
    <row r="68" spans="1:3">
      <c r="A68" s="590"/>
      <c r="B68" s="1302" t="s">
        <v>3060</v>
      </c>
      <c r="C68" s="1308">
        <v>7641275</v>
      </c>
    </row>
    <row r="69" spans="1:3">
      <c r="A69" s="590"/>
      <c r="B69" s="1302"/>
      <c r="C69" s="1308"/>
    </row>
    <row r="70" spans="1:3">
      <c r="A70" s="590"/>
      <c r="B70" s="1302"/>
      <c r="C70" s="1308"/>
    </row>
    <row r="71" spans="1:3">
      <c r="A71" s="590"/>
      <c r="B71" s="1302" t="s">
        <v>3061</v>
      </c>
      <c r="C71" s="1308"/>
    </row>
    <row r="72" spans="1:3">
      <c r="A72" s="590"/>
      <c r="B72" s="1302" t="s">
        <v>3062</v>
      </c>
      <c r="C72" s="1308"/>
    </row>
    <row r="73" spans="1:3">
      <c r="A73" s="590"/>
      <c r="B73" s="1302" t="s">
        <v>3063</v>
      </c>
      <c r="C73" s="1308"/>
    </row>
    <row r="74" spans="1:3">
      <c r="A74" s="590"/>
      <c r="B74" s="1302" t="s">
        <v>3064</v>
      </c>
      <c r="C74" s="1308">
        <v>245934</v>
      </c>
    </row>
    <row r="75" spans="1:3">
      <c r="A75" s="590"/>
      <c r="B75" s="1302"/>
      <c r="C75" s="1308"/>
    </row>
    <row r="76" spans="1:3">
      <c r="A76" s="590"/>
      <c r="B76" s="1302"/>
      <c r="C76" s="1308"/>
    </row>
    <row r="77" spans="1:3">
      <c r="A77" s="590"/>
      <c r="B77" s="1302" t="s">
        <v>3065</v>
      </c>
      <c r="C77" s="1308"/>
    </row>
    <row r="78" spans="1:3">
      <c r="A78" s="590"/>
      <c r="B78" s="1302" t="s">
        <v>3066</v>
      </c>
      <c r="C78" s="1308"/>
    </row>
    <row r="79" spans="1:3">
      <c r="A79" s="590"/>
      <c r="B79" s="1302" t="s">
        <v>3067</v>
      </c>
      <c r="C79" s="1308"/>
    </row>
    <row r="80" spans="1:3">
      <c r="A80" s="590"/>
      <c r="B80" s="1302" t="s">
        <v>3068</v>
      </c>
      <c r="C80" s="1308">
        <v>6002000</v>
      </c>
    </row>
    <row r="81" spans="1:3">
      <c r="A81" s="590"/>
      <c r="B81" s="1302"/>
      <c r="C81" s="1308"/>
    </row>
    <row r="82" spans="1:3">
      <c r="A82" s="590"/>
      <c r="B82" s="1305"/>
      <c r="C82" s="1308"/>
    </row>
    <row r="83" spans="1:3">
      <c r="A83" s="590"/>
      <c r="B83" s="1305" t="s">
        <v>3069</v>
      </c>
      <c r="C83" s="1308"/>
    </row>
    <row r="84" spans="1:3">
      <c r="A84" s="590"/>
      <c r="B84" s="1305" t="s">
        <v>3070</v>
      </c>
      <c r="C84" s="1308"/>
    </row>
    <row r="85" spans="1:3">
      <c r="A85" s="590"/>
      <c r="B85" s="1305" t="s">
        <v>3071</v>
      </c>
      <c r="C85" s="1308"/>
    </row>
    <row r="86" spans="1:3">
      <c r="A86" s="590"/>
      <c r="B86" s="1305" t="s">
        <v>3072</v>
      </c>
      <c r="C86" s="1308"/>
    </row>
    <row r="87" spans="1:3">
      <c r="A87" s="590"/>
      <c r="B87" s="1305" t="s">
        <v>3073</v>
      </c>
      <c r="C87" s="1308"/>
    </row>
    <row r="88" spans="1:3">
      <c r="A88" s="590"/>
      <c r="B88" s="1305" t="s">
        <v>3074</v>
      </c>
      <c r="C88" s="1308"/>
    </row>
    <row r="89" spans="1:3">
      <c r="A89" s="590"/>
      <c r="B89" s="1305" t="s">
        <v>3075</v>
      </c>
      <c r="C89" s="1308"/>
    </row>
    <row r="90" spans="1:3">
      <c r="A90" s="590"/>
      <c r="B90" s="1305" t="s">
        <v>3076</v>
      </c>
      <c r="C90" s="1308"/>
    </row>
    <row r="91" spans="1:3">
      <c r="A91" s="590"/>
      <c r="B91" s="1305" t="s">
        <v>3077</v>
      </c>
      <c r="C91" s="1308"/>
    </row>
    <row r="92" spans="1:3">
      <c r="A92" s="590"/>
      <c r="B92" s="1305" t="s">
        <v>3078</v>
      </c>
      <c r="C92" s="1308"/>
    </row>
    <row r="93" spans="1:3">
      <c r="A93" s="590"/>
      <c r="B93" s="1305" t="s">
        <v>3079</v>
      </c>
      <c r="C93" s="1308">
        <v>2778999</v>
      </c>
    </row>
    <row r="94" spans="1:3">
      <c r="A94" s="590"/>
      <c r="B94" s="1305"/>
      <c r="C94" s="1308"/>
    </row>
    <row r="95" spans="1:3">
      <c r="A95" s="590"/>
      <c r="B95" s="1305"/>
      <c r="C95" s="1308"/>
    </row>
    <row r="96" spans="1:3">
      <c r="A96" s="590"/>
      <c r="B96" s="1305" t="s">
        <v>3080</v>
      </c>
      <c r="C96" s="1308">
        <v>11863</v>
      </c>
    </row>
    <row r="97" spans="1:3">
      <c r="A97" s="590"/>
      <c r="B97" s="1305"/>
      <c r="C97" s="1308"/>
    </row>
    <row r="98" spans="1:3">
      <c r="A98" s="590"/>
      <c r="B98" s="1305"/>
      <c r="C98" s="1308"/>
    </row>
    <row r="99" spans="1:3">
      <c r="A99" s="590"/>
      <c r="B99" s="1305" t="s">
        <v>3081</v>
      </c>
      <c r="C99" s="1308"/>
    </row>
    <row r="100" spans="1:3">
      <c r="A100" s="590"/>
      <c r="B100" s="1305" t="s">
        <v>3082</v>
      </c>
      <c r="C100" s="1308"/>
    </row>
    <row r="101" spans="1:3">
      <c r="A101" s="590"/>
      <c r="B101" s="1306" t="s">
        <v>3083</v>
      </c>
      <c r="C101" s="1308"/>
    </row>
    <row r="102" spans="1:3">
      <c r="A102" s="590"/>
      <c r="B102" s="1306" t="s">
        <v>3084</v>
      </c>
      <c r="C102" s="1308"/>
    </row>
    <row r="103" spans="1:3">
      <c r="A103" s="590"/>
      <c r="B103" s="1306" t="s">
        <v>3085</v>
      </c>
      <c r="C103" s="1308"/>
    </row>
    <row r="104" spans="1:3">
      <c r="A104" s="590"/>
      <c r="B104" s="1306" t="s">
        <v>3083</v>
      </c>
      <c r="C104" s="1308"/>
    </row>
    <row r="105" spans="1:3">
      <c r="A105" s="590"/>
      <c r="B105" s="1306" t="s">
        <v>3086</v>
      </c>
      <c r="C105" s="1308"/>
    </row>
    <row r="106" spans="1:3">
      <c r="A106" s="590"/>
      <c r="B106" s="1306" t="s">
        <v>3087</v>
      </c>
      <c r="C106" s="1308">
        <v>35754</v>
      </c>
    </row>
    <row r="107" spans="1:3">
      <c r="A107" s="590"/>
      <c r="B107" s="1305"/>
      <c r="C107" s="1308"/>
    </row>
    <row r="108" spans="1:3">
      <c r="A108" s="590"/>
      <c r="B108" s="1302"/>
      <c r="C108" s="1308"/>
    </row>
    <row r="109" spans="1:3">
      <c r="A109" s="590"/>
      <c r="B109" s="1302" t="s">
        <v>3088</v>
      </c>
      <c r="C109" s="1308"/>
    </row>
    <row r="110" spans="1:3">
      <c r="A110" s="590"/>
      <c r="B110" s="1302" t="s">
        <v>3089</v>
      </c>
      <c r="C110" s="1308"/>
    </row>
    <row r="111" spans="1:3">
      <c r="A111" s="590"/>
      <c r="B111" s="1302" t="s">
        <v>3090</v>
      </c>
      <c r="C111" s="1308">
        <v>600219</v>
      </c>
    </row>
    <row r="112" spans="1:3">
      <c r="A112" s="590"/>
      <c r="B112" s="1302"/>
      <c r="C112" s="65"/>
    </row>
    <row r="113" spans="1:3" ht="15.75" thickBot="1">
      <c r="A113" s="590"/>
      <c r="B113" s="1302"/>
      <c r="C113" s="69"/>
    </row>
    <row r="114" spans="1:3" ht="15.75" thickBot="1">
      <c r="A114" s="590"/>
      <c r="B114" s="1302" t="s">
        <v>3091</v>
      </c>
      <c r="C114" s="1310">
        <f>SUM(C24:C113)</f>
        <v>43319091</v>
      </c>
    </row>
    <row r="115" spans="1:3" ht="15.75" thickTop="1">
      <c r="A115" s="590"/>
      <c r="B115" s="1302"/>
      <c r="C115" s="65"/>
    </row>
    <row r="116" spans="1:3">
      <c r="A116" s="590"/>
      <c r="B116" s="1302"/>
      <c r="C116" s="65"/>
    </row>
    <row r="117" spans="1:3">
      <c r="A117" s="590"/>
      <c r="B117" s="1302" t="s">
        <v>3092</v>
      </c>
      <c r="C117" s="65"/>
    </row>
    <row r="118" spans="1:3">
      <c r="A118" s="590"/>
      <c r="B118" s="1302" t="s">
        <v>3093</v>
      </c>
      <c r="C118" s="65"/>
    </row>
    <row r="119" spans="1:3">
      <c r="A119" s="590"/>
      <c r="B119" s="1"/>
      <c r="C119" s="65"/>
    </row>
    <row r="120" spans="1:3">
      <c r="A120" s="590"/>
      <c r="B120" s="1"/>
      <c r="C120" s="65"/>
    </row>
    <row r="121" spans="1:3">
      <c r="A121" s="590"/>
      <c r="B121" s="1"/>
      <c r="C121" s="65"/>
    </row>
    <row r="122" spans="1:3">
      <c r="A122" s="590"/>
      <c r="B122" s="1"/>
      <c r="C122" s="65"/>
    </row>
    <row r="123" spans="1:3">
      <c r="A123" s="590"/>
      <c r="B123" s="1"/>
      <c r="C123" s="65"/>
    </row>
    <row r="124" spans="1:3">
      <c r="A124" s="590"/>
      <c r="B124" s="1"/>
      <c r="C124" s="65"/>
    </row>
    <row r="125" spans="1:3">
      <c r="A125" s="590"/>
      <c r="B125" s="1"/>
      <c r="C125" s="65"/>
    </row>
    <row r="126" spans="1:3">
      <c r="A126" s="590"/>
      <c r="B126" s="1"/>
      <c r="C126" s="65"/>
    </row>
    <row r="127" spans="1:3">
      <c r="A127" s="590"/>
      <c r="B127" s="1"/>
      <c r="C127" s="65"/>
    </row>
    <row r="128" spans="1:3" ht="15.75" thickBot="1">
      <c r="A128" s="591"/>
      <c r="B128" s="67"/>
      <c r="C128" s="69"/>
    </row>
    <row r="129" spans="1:3">
      <c r="C129" s="129" t="s">
        <v>2844</v>
      </c>
    </row>
    <row r="130" spans="1:3">
      <c r="A130" s="48" t="s">
        <v>577</v>
      </c>
      <c r="B130" s="48"/>
      <c r="C130" s="48"/>
    </row>
    <row r="132" spans="1:3">
      <c r="B132" s="85"/>
    </row>
    <row r="137" spans="1:3">
      <c r="B137" s="70"/>
    </row>
    <row r="140" spans="1:3">
      <c r="B140" s="70"/>
    </row>
    <row r="141" spans="1:3">
      <c r="B141" s="70"/>
    </row>
    <row r="142" spans="1:3">
      <c r="B142" s="70"/>
    </row>
    <row r="143" spans="1:3">
      <c r="B143" s="70"/>
    </row>
    <row r="144" spans="1:3">
      <c r="B144" s="70"/>
    </row>
    <row r="145" spans="2:2">
      <c r="B145" s="70"/>
    </row>
    <row r="146" spans="2:2">
      <c r="B146" s="70"/>
    </row>
    <row r="147" spans="2:2">
      <c r="B147" s="70"/>
    </row>
  </sheetData>
  <customSheetViews>
    <customSheetView guid="{4928BF23-7841-445B-B276-4DDA011E86BA}" scale="70" colorId="22" topLeftCell="A13">
      <selection activeCell="B44" sqref="B44"/>
      <rowBreaks count="1" manualBreakCount="1">
        <brk id="63" max="16383" man="1"/>
      </rowBreaks>
      <pageMargins left="0.25" right="0.25" top="0.25" bottom="0.25" header="0" footer="0"/>
      <printOptions horizontalCentered="1" verticalCentered="1"/>
      <pageSetup scale="68" orientation="portrait" r:id="rId1"/>
      <headerFooter alignWithMargins="0"/>
    </customSheetView>
    <customSheetView guid="{10BEBEA5-666D-4E42-8C33-BE2CECB0CEEE}" scale="70" colorId="22">
      <selection activeCell="C40" sqref="C40"/>
      <rowBreaks count="1" manualBreakCount="1">
        <brk id="63" max="16383" man="1"/>
      </rowBreaks>
      <pageMargins left="0.25" right="0.25" top="0.25" bottom="0.25" header="0" footer="0"/>
      <printOptions horizontalCentered="1" verticalCentered="1"/>
      <pageSetup scale="68" orientation="portrait" r:id="rId2"/>
      <headerFooter alignWithMargins="0"/>
    </customSheetView>
    <customSheetView guid="{7EABFE2B-86ED-418A-B3E7-C3498E6134E5}" scale="70" colorId="22">
      <selection activeCell="C40" sqref="C40"/>
      <rowBreaks count="1" manualBreakCount="1">
        <brk id="63" max="16383" man="1"/>
      </rowBreaks>
      <pageMargins left="0.25" right="0.25" top="0.25" bottom="0.25" header="0" footer="0"/>
      <printOptions horizontalCentered="1" verticalCentered="1"/>
      <pageSetup scale="68" orientation="portrait" r:id="rId3"/>
      <headerFooter alignWithMargins="0"/>
    </customSheetView>
    <customSheetView guid="{8787D503-0E53-496F-A823-DBDA291CFB74}" scale="70" colorId="22">
      <selection activeCell="C40" sqref="C40"/>
      <rowBreaks count="1" manualBreakCount="1">
        <brk id="63" max="16383" man="1"/>
      </rowBreaks>
      <pageMargins left="0.25" right="0.25" top="0.25" bottom="0.25" header="0" footer="0"/>
      <printOptions horizontalCentered="1" verticalCentered="1"/>
      <pageSetup scale="68" orientation="portrait" r:id="rId4"/>
      <headerFooter alignWithMargins="0"/>
    </customSheetView>
    <customSheetView guid="{22D28A66-17F3-4A9A-B88B-6F61E2AD90F2}" scale="70" colorId="22">
      <selection activeCell="C40" sqref="C40"/>
      <rowBreaks count="1" manualBreakCount="1">
        <brk id="63" max="16383" man="1"/>
      </rowBreaks>
      <pageMargins left="0.25" right="0.25" top="0.25" bottom="0.25" header="0" footer="0"/>
      <printOptions horizontalCentered="1" verticalCentered="1"/>
      <pageSetup scale="68" orientation="portrait" r:id="rId5"/>
      <headerFooter alignWithMargins="0"/>
    </customSheetView>
    <customSheetView guid="{38FEF62C-E434-43FF-91B6-A4BAF1D28941}" scale="70" colorId="22">
      <selection activeCell="C40" sqref="C40"/>
      <rowBreaks count="1" manualBreakCount="1">
        <brk id="63" max="16383" man="1"/>
      </rowBreaks>
      <pageMargins left="0.25" right="0.25" top="0.25" bottom="0.25" header="0" footer="0"/>
      <printOptions horizontalCentered="1" verticalCentered="1"/>
      <pageSetup scale="68" orientation="portrait" r:id="rId6"/>
      <headerFooter alignWithMargins="0"/>
    </customSheetView>
    <customSheetView guid="{3B00EE9E-100B-4E0B-97A5-9938B41F46C6}" scale="70" colorId="22">
      <rowBreaks count="1" manualBreakCount="1">
        <brk id="63" max="16383" man="1"/>
      </rowBreaks>
      <pageMargins left="0.25" right="0.25" top="0.25" bottom="0.25" header="0" footer="0"/>
      <printOptions horizontalCentered="1" verticalCentered="1"/>
      <pageSetup scale="68" orientation="portrait" r:id="rId7"/>
      <headerFooter alignWithMargins="0"/>
    </customSheetView>
    <customSheetView guid="{70140D13-E05C-4A32-B097-7656031EFC54}" scale="70" colorId="22">
      <rowBreaks count="1" manualBreakCount="1">
        <brk id="63" max="16383" man="1"/>
      </rowBreaks>
      <pageMargins left="0.25" right="0.25" top="0.25" bottom="0.25" header="0" footer="0"/>
      <printOptions horizontalCentered="1" verticalCentered="1"/>
      <pageSetup scale="68" orientation="portrait" r:id="rId8"/>
      <headerFooter alignWithMargins="0"/>
    </customSheetView>
    <customSheetView guid="{3A57D69F-D25D-44C3-9DE0-88B774091642}" scale="70" colorId="22">
      <rowBreaks count="1" manualBreakCount="1">
        <brk id="63" max="16383" man="1"/>
      </rowBreaks>
      <pageMargins left="0.25" right="0.25" top="0.25" bottom="0.25" header="0" footer="0"/>
      <printOptions horizontalCentered="1" verticalCentered="1"/>
      <pageSetup scale="68" orientation="portrait" r:id="rId9"/>
      <headerFooter alignWithMargins="0"/>
    </customSheetView>
    <customSheetView guid="{CA9A34E5-DE78-429D-AEC4-74C7250B775C}" scale="70" colorId="22">
      <rowBreaks count="1" manualBreakCount="1">
        <brk id="63" max="16383" man="1"/>
      </rowBreaks>
      <pageMargins left="0.25" right="0.25" top="0.25" bottom="0.25" header="0" footer="0"/>
      <printOptions horizontalCentered="1" verticalCentered="1"/>
      <pageSetup scale="68" orientation="portrait" r:id="rId10"/>
      <headerFooter alignWithMargins="0"/>
    </customSheetView>
    <customSheetView guid="{B4A791FD-BFAC-4ED1-AC79-FF865E98E4E3}" scale="70" colorId="22">
      <selection activeCell="C40" sqref="C40"/>
      <rowBreaks count="1" manualBreakCount="1">
        <brk id="63" max="16383" man="1"/>
      </rowBreaks>
      <pageMargins left="0.25" right="0.25" top="0.25" bottom="0.25" header="0" footer="0"/>
      <printOptions horizontalCentered="1" verticalCentered="1"/>
      <pageSetup scale="68" orientation="portrait" r:id="rId11"/>
      <headerFooter alignWithMargins="0"/>
    </customSheetView>
    <customSheetView guid="{1DFCFAAB-BEA9-4033-B573-C1428C6D4616}" scale="70" colorId="22">
      <selection activeCell="C40" sqref="C40"/>
      <rowBreaks count="1" manualBreakCount="1">
        <brk id="63" max="16383" man="1"/>
      </rowBreaks>
      <pageMargins left="0.25" right="0.25" top="0.25" bottom="0.25" header="0" footer="0"/>
      <printOptions horizontalCentered="1" verticalCentered="1"/>
      <pageSetup scale="68" orientation="portrait" r:id="rId12"/>
      <headerFooter alignWithMargins="0"/>
    </customSheetView>
    <customSheetView guid="{24B34512-AD5F-4011-887B-567D11190E35}" scale="70" colorId="22">
      <selection activeCell="C40" sqref="C40"/>
      <rowBreaks count="1" manualBreakCount="1">
        <brk id="63" max="16383" man="1"/>
      </rowBreaks>
      <pageMargins left="0.25" right="0.25" top="0.25" bottom="0.25" header="0" footer="0"/>
      <printOptions horizontalCentered="1" verticalCentered="1"/>
      <pageSetup scale="68" orientation="portrait" r:id="rId13"/>
      <headerFooter alignWithMargins="0"/>
    </customSheetView>
  </customSheetViews>
  <printOptions horizontalCentered="1" verticalCentered="1"/>
  <pageMargins left="0.25" right="0.25" top="0.25" bottom="0.25" header="0" footer="0"/>
  <pageSetup scale="68" orientation="portrait" r:id="rId14"/>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sheetPr transitionEvaluation="1">
    <pageSetUpPr fitToPage="1"/>
  </sheetPr>
  <dimension ref="A1:E105"/>
  <sheetViews>
    <sheetView defaultGridColor="0" topLeftCell="A7" colorId="22" zoomScale="85" zoomScaleNormal="70" workbookViewId="0">
      <selection activeCell="B18" sqref="B18:C24"/>
    </sheetView>
  </sheetViews>
  <sheetFormatPr defaultColWidth="9.6640625" defaultRowHeight="15"/>
  <cols>
    <col min="1" max="1" width="7.6640625" customWidth="1"/>
    <col min="2" max="2" width="61.77734375" customWidth="1"/>
    <col min="3" max="3" width="26.77734375" customWidth="1"/>
    <col min="4" max="4" width="12.109375" customWidth="1"/>
    <col min="5" max="5" width="26.21875" customWidth="1"/>
  </cols>
  <sheetData>
    <row r="1" spans="1:5" ht="15.75" thickBot="1">
      <c r="A1" s="1080" t="str">
        <f>'Data Sheet'!$A$51</f>
        <v>Annual Report of Central Hudson Gas &amp; Electric Corp.                                                                                                    Year ended December 31, 2013</v>
      </c>
    </row>
    <row r="2" spans="1:5">
      <c r="A2" s="44"/>
      <c r="B2" s="45"/>
      <c r="C2" s="45"/>
      <c r="D2" s="45"/>
      <c r="E2" s="46"/>
    </row>
    <row r="3" spans="1:5" ht="18">
      <c r="A3" s="47" t="s">
        <v>1386</v>
      </c>
      <c r="B3" s="48"/>
      <c r="C3" s="48"/>
      <c r="D3" s="48"/>
      <c r="E3" s="49"/>
    </row>
    <row r="4" spans="1:5">
      <c r="A4" s="50"/>
      <c r="E4" s="51"/>
    </row>
    <row r="5" spans="1:5" ht="60.75">
      <c r="A5" s="52"/>
      <c r="B5" s="1091" t="s">
        <v>2220</v>
      </c>
      <c r="C5" s="53"/>
      <c r="D5" s="53"/>
      <c r="E5" s="51"/>
    </row>
    <row r="6" spans="1:5" ht="15.75" thickBot="1">
      <c r="A6" s="50"/>
      <c r="E6" s="51"/>
    </row>
    <row r="7" spans="1:5">
      <c r="A7" s="54"/>
      <c r="B7" s="45"/>
      <c r="C7" s="45"/>
      <c r="D7" s="54"/>
      <c r="E7" s="46"/>
    </row>
    <row r="8" spans="1:5">
      <c r="A8" s="55" t="s">
        <v>2221</v>
      </c>
      <c r="B8" s="56" t="s">
        <v>2222</v>
      </c>
      <c r="C8" s="48"/>
      <c r="D8" s="55" t="s">
        <v>2223</v>
      </c>
      <c r="E8" s="57" t="s">
        <v>2224</v>
      </c>
    </row>
    <row r="9" spans="1:5">
      <c r="A9" s="58" t="s">
        <v>2225</v>
      </c>
      <c r="D9" s="58" t="s">
        <v>2225</v>
      </c>
      <c r="E9" s="59" t="s">
        <v>2225</v>
      </c>
    </row>
    <row r="10" spans="1:5" ht="15.75" thickBot="1">
      <c r="A10" s="60"/>
      <c r="B10" s="61"/>
      <c r="C10" s="61"/>
      <c r="D10" s="60"/>
      <c r="E10" s="62"/>
    </row>
    <row r="11" spans="1:5">
      <c r="A11" s="63"/>
      <c r="B11" s="1"/>
      <c r="C11" s="1"/>
      <c r="D11" s="64"/>
      <c r="E11" s="65"/>
    </row>
    <row r="12" spans="1:5">
      <c r="A12" s="63"/>
      <c r="B12" s="1"/>
      <c r="C12" s="1"/>
      <c r="D12" s="64"/>
      <c r="E12" s="65"/>
    </row>
    <row r="13" spans="1:5">
      <c r="A13" s="63"/>
      <c r="B13" s="1"/>
      <c r="C13" s="1"/>
      <c r="D13" s="64"/>
      <c r="E13" s="65"/>
    </row>
    <row r="14" spans="1:5">
      <c r="A14" s="63"/>
      <c r="B14" s="1"/>
      <c r="C14" s="1"/>
      <c r="D14" s="64"/>
      <c r="E14" s="65"/>
    </row>
    <row r="15" spans="1:5">
      <c r="A15" s="63"/>
      <c r="B15" s="1"/>
      <c r="C15" s="1"/>
      <c r="D15" s="64"/>
      <c r="E15" s="65"/>
    </row>
    <row r="16" spans="1:5">
      <c r="A16" s="63"/>
      <c r="B16" s="1"/>
      <c r="C16" s="1"/>
      <c r="D16" s="64"/>
      <c r="E16" s="65"/>
    </row>
    <row r="17" spans="1:5">
      <c r="A17" s="63"/>
      <c r="B17" s="1"/>
      <c r="C17" s="1"/>
      <c r="D17" s="64"/>
      <c r="E17" s="65"/>
    </row>
    <row r="18" spans="1:5">
      <c r="A18" s="63"/>
      <c r="B18" s="1"/>
      <c r="C18" s="1"/>
      <c r="D18" s="64"/>
      <c r="E18" s="65"/>
    </row>
    <row r="19" spans="1:5">
      <c r="A19" s="63"/>
      <c r="B19" s="1"/>
      <c r="C19" s="1"/>
      <c r="D19" s="64"/>
      <c r="E19" s="65"/>
    </row>
    <row r="20" spans="1:5">
      <c r="A20" s="63"/>
      <c r="B20" s="1"/>
      <c r="C20" s="1"/>
      <c r="D20" s="64"/>
      <c r="E20" s="65"/>
    </row>
    <row r="21" spans="1:5">
      <c r="A21" s="63"/>
      <c r="B21" s="1"/>
      <c r="C21" s="1"/>
      <c r="D21" s="64"/>
      <c r="E21" s="65"/>
    </row>
    <row r="22" spans="1:5">
      <c r="A22" s="63"/>
      <c r="B22" s="1"/>
      <c r="C22" s="1"/>
      <c r="D22" s="64"/>
      <c r="E22" s="65"/>
    </row>
    <row r="23" spans="1:5">
      <c r="A23" s="63"/>
      <c r="B23" s="1"/>
      <c r="C23" s="1"/>
      <c r="D23" s="64"/>
      <c r="E23" s="65"/>
    </row>
    <row r="24" spans="1:5">
      <c r="A24" s="63"/>
      <c r="B24" s="1"/>
      <c r="C24" s="1"/>
      <c r="D24" s="64"/>
      <c r="E24" s="65"/>
    </row>
    <row r="25" spans="1:5">
      <c r="A25" s="63"/>
      <c r="B25" s="1"/>
      <c r="C25" s="1"/>
      <c r="D25" s="64"/>
      <c r="E25" s="65"/>
    </row>
    <row r="26" spans="1:5">
      <c r="A26" s="63"/>
      <c r="B26" s="1"/>
      <c r="C26" s="1"/>
      <c r="D26" s="64"/>
      <c r="E26" s="65"/>
    </row>
    <row r="27" spans="1:5">
      <c r="A27" s="63"/>
      <c r="B27" s="1"/>
      <c r="C27" s="1"/>
      <c r="D27" s="64"/>
      <c r="E27" s="65"/>
    </row>
    <row r="28" spans="1:5">
      <c r="A28" s="63"/>
      <c r="B28" s="1"/>
      <c r="C28" s="1"/>
      <c r="D28" s="64"/>
      <c r="E28" s="65"/>
    </row>
    <row r="29" spans="1:5">
      <c r="A29" s="63"/>
      <c r="B29" s="1"/>
      <c r="C29" s="1"/>
      <c r="D29" s="64"/>
      <c r="E29" s="65"/>
    </row>
    <row r="30" spans="1:5">
      <c r="A30" s="63"/>
      <c r="B30" s="1"/>
      <c r="C30" s="1"/>
      <c r="D30" s="64"/>
      <c r="E30" s="65"/>
    </row>
    <row r="31" spans="1:5">
      <c r="A31" s="63"/>
      <c r="B31" s="1"/>
      <c r="C31" s="1"/>
      <c r="D31" s="64"/>
      <c r="E31" s="65"/>
    </row>
    <row r="32" spans="1:5">
      <c r="A32" s="63"/>
      <c r="B32" s="1"/>
      <c r="C32" s="1"/>
      <c r="D32" s="64"/>
      <c r="E32" s="65"/>
    </row>
    <row r="33" spans="1:5">
      <c r="A33" s="63"/>
      <c r="B33" s="1"/>
      <c r="C33" s="1"/>
      <c r="D33" s="64"/>
      <c r="E33" s="65"/>
    </row>
    <row r="34" spans="1:5">
      <c r="A34" s="63"/>
      <c r="B34" s="1"/>
      <c r="C34" s="1"/>
      <c r="D34" s="64"/>
      <c r="E34" s="65"/>
    </row>
    <row r="35" spans="1:5">
      <c r="A35" s="63"/>
      <c r="B35" s="1"/>
      <c r="C35" s="1"/>
      <c r="D35" s="64"/>
      <c r="E35" s="65"/>
    </row>
    <row r="36" spans="1:5">
      <c r="A36" s="63"/>
      <c r="B36" s="1"/>
      <c r="C36" s="1"/>
      <c r="D36" s="64"/>
      <c r="E36" s="65"/>
    </row>
    <row r="37" spans="1:5">
      <c r="A37" s="63"/>
      <c r="B37" s="1"/>
      <c r="C37" s="1"/>
      <c r="D37" s="64"/>
      <c r="E37" s="65"/>
    </row>
    <row r="38" spans="1:5">
      <c r="A38" s="63"/>
      <c r="B38" s="1"/>
      <c r="C38" s="1"/>
      <c r="D38" s="64"/>
      <c r="E38" s="65"/>
    </row>
    <row r="39" spans="1:5">
      <c r="A39" s="63"/>
      <c r="B39" s="1"/>
      <c r="C39" s="1"/>
      <c r="D39" s="64"/>
      <c r="E39" s="65"/>
    </row>
    <row r="40" spans="1:5">
      <c r="A40" s="63"/>
      <c r="B40" s="1"/>
      <c r="C40" s="1"/>
      <c r="D40" s="64"/>
      <c r="E40" s="65"/>
    </row>
    <row r="41" spans="1:5">
      <c r="A41" s="63"/>
      <c r="B41" s="1"/>
      <c r="C41" s="1"/>
      <c r="D41" s="64"/>
      <c r="E41" s="65"/>
    </row>
    <row r="42" spans="1:5">
      <c r="A42" s="63"/>
      <c r="B42" s="1"/>
      <c r="C42" s="1"/>
      <c r="D42" s="64"/>
      <c r="E42" s="65"/>
    </row>
    <row r="43" spans="1:5">
      <c r="A43" s="63"/>
      <c r="B43" s="1"/>
      <c r="C43" s="1"/>
      <c r="D43" s="64"/>
      <c r="E43" s="65"/>
    </row>
    <row r="44" spans="1:5">
      <c r="A44" s="63"/>
      <c r="B44" s="1"/>
      <c r="C44" s="1"/>
      <c r="D44" s="64"/>
      <c r="E44" s="65"/>
    </row>
    <row r="45" spans="1:5">
      <c r="A45" s="63"/>
      <c r="B45" s="1"/>
      <c r="C45" s="1"/>
      <c r="D45" s="64"/>
      <c r="E45" s="65"/>
    </row>
    <row r="46" spans="1:5">
      <c r="A46" s="63"/>
      <c r="B46" s="1"/>
      <c r="C46" s="1"/>
      <c r="D46" s="64"/>
      <c r="E46" s="65"/>
    </row>
    <row r="47" spans="1:5">
      <c r="A47" s="63"/>
      <c r="B47" s="1"/>
      <c r="C47" s="1"/>
      <c r="D47" s="64"/>
      <c r="E47" s="65"/>
    </row>
    <row r="48" spans="1:5">
      <c r="A48" s="63"/>
      <c r="B48" s="1"/>
      <c r="C48" s="1"/>
      <c r="D48" s="64"/>
      <c r="E48" s="65"/>
    </row>
    <row r="49" spans="1:5">
      <c r="A49" s="63"/>
      <c r="B49" s="1"/>
      <c r="C49" s="1"/>
      <c r="D49" s="64"/>
      <c r="E49" s="65"/>
    </row>
    <row r="50" spans="1:5">
      <c r="A50" s="63"/>
      <c r="B50" s="1"/>
      <c r="C50" s="1"/>
      <c r="D50" s="64"/>
      <c r="E50" s="65"/>
    </row>
    <row r="51" spans="1:5">
      <c r="A51" s="63"/>
      <c r="B51" s="1"/>
      <c r="C51" s="1"/>
      <c r="D51" s="64"/>
      <c r="E51" s="65"/>
    </row>
    <row r="52" spans="1:5">
      <c r="A52" s="63"/>
      <c r="B52" s="1"/>
      <c r="C52" s="1"/>
      <c r="D52" s="64"/>
      <c r="E52" s="65"/>
    </row>
    <row r="53" spans="1:5">
      <c r="A53" s="63"/>
      <c r="B53" s="1"/>
      <c r="C53" s="1"/>
      <c r="D53" s="64"/>
      <c r="E53" s="65"/>
    </row>
    <row r="54" spans="1:5">
      <c r="A54" s="63"/>
      <c r="B54" s="1"/>
      <c r="C54" s="1"/>
      <c r="D54" s="64"/>
      <c r="E54" s="65"/>
    </row>
    <row r="55" spans="1:5">
      <c r="A55" s="63"/>
      <c r="B55" s="1"/>
      <c r="C55" s="1"/>
      <c r="D55" s="64"/>
      <c r="E55" s="65"/>
    </row>
    <row r="56" spans="1:5">
      <c r="A56" s="63"/>
      <c r="B56" s="1"/>
      <c r="C56" s="1"/>
      <c r="D56" s="64"/>
      <c r="E56" s="65"/>
    </row>
    <row r="57" spans="1:5">
      <c r="A57" s="63"/>
      <c r="B57" s="1"/>
      <c r="C57" s="1"/>
      <c r="D57" s="64"/>
      <c r="E57" s="65"/>
    </row>
    <row r="58" spans="1:5">
      <c r="A58" s="63"/>
      <c r="B58" s="1"/>
      <c r="C58" s="1"/>
      <c r="D58" s="64"/>
      <c r="E58" s="65"/>
    </row>
    <row r="59" spans="1:5">
      <c r="A59" s="63"/>
      <c r="B59" s="1"/>
      <c r="C59" s="1"/>
      <c r="D59" s="64"/>
      <c r="E59" s="65"/>
    </row>
    <row r="60" spans="1:5">
      <c r="A60" s="63"/>
      <c r="B60" s="1"/>
      <c r="C60" s="1"/>
      <c r="D60" s="64"/>
      <c r="E60" s="65"/>
    </row>
    <row r="61" spans="1:5">
      <c r="A61" s="63"/>
      <c r="B61" s="1"/>
      <c r="C61" s="1"/>
      <c r="D61" s="64"/>
      <c r="E61" s="65"/>
    </row>
    <row r="62" spans="1:5">
      <c r="A62" s="63"/>
      <c r="B62" s="1"/>
      <c r="C62" s="1"/>
      <c r="D62" s="64"/>
      <c r="E62" s="65"/>
    </row>
    <row r="63" spans="1:5">
      <c r="A63" s="63"/>
      <c r="B63" s="1"/>
      <c r="C63" s="1"/>
      <c r="D63" s="64"/>
      <c r="E63" s="65"/>
    </row>
    <row r="64" spans="1:5">
      <c r="A64" s="63"/>
      <c r="B64" s="1"/>
      <c r="C64" s="1"/>
      <c r="D64" s="64"/>
      <c r="E64" s="65"/>
    </row>
    <row r="65" spans="1:5">
      <c r="A65" s="63"/>
      <c r="B65" s="1"/>
      <c r="C65" s="1"/>
      <c r="D65" s="64"/>
      <c r="E65" s="65"/>
    </row>
    <row r="66" spans="1:5">
      <c r="A66" s="63"/>
      <c r="B66" s="1"/>
      <c r="C66" s="1"/>
      <c r="D66" s="64"/>
      <c r="E66" s="65"/>
    </row>
    <row r="67" spans="1:5">
      <c r="A67" s="63"/>
      <c r="B67" s="1"/>
      <c r="C67" s="1"/>
      <c r="D67" s="64"/>
      <c r="E67" s="65"/>
    </row>
    <row r="68" spans="1:5">
      <c r="A68" s="63"/>
      <c r="B68" s="1"/>
      <c r="C68" s="1"/>
      <c r="D68" s="64"/>
      <c r="E68" s="65"/>
    </row>
    <row r="69" spans="1:5">
      <c r="A69" s="63"/>
      <c r="B69" s="1"/>
      <c r="C69" s="1"/>
      <c r="D69" s="64"/>
      <c r="E69" s="65"/>
    </row>
    <row r="70" spans="1:5">
      <c r="A70" s="63"/>
      <c r="B70" s="1"/>
      <c r="C70" s="1"/>
      <c r="D70" s="64"/>
      <c r="E70" s="65"/>
    </row>
    <row r="71" spans="1:5">
      <c r="A71" s="63"/>
      <c r="B71" s="1"/>
      <c r="C71" s="1"/>
      <c r="D71" s="64"/>
      <c r="E71" s="65"/>
    </row>
    <row r="72" spans="1:5">
      <c r="A72" s="63"/>
      <c r="B72" s="1"/>
      <c r="C72" s="1"/>
      <c r="D72" s="64"/>
      <c r="E72" s="65"/>
    </row>
    <row r="73" spans="1:5">
      <c r="A73" s="63"/>
      <c r="B73" s="1"/>
      <c r="C73" s="1"/>
      <c r="D73" s="64"/>
      <c r="E73" s="65"/>
    </row>
    <row r="74" spans="1:5">
      <c r="A74" s="63"/>
      <c r="B74" s="1"/>
      <c r="C74" s="1"/>
      <c r="D74" s="64"/>
      <c r="E74" s="65"/>
    </row>
    <row r="75" spans="1:5">
      <c r="A75" s="63"/>
      <c r="B75" s="1"/>
      <c r="C75" s="1"/>
      <c r="D75" s="64"/>
      <c r="E75" s="65"/>
    </row>
    <row r="76" spans="1:5">
      <c r="A76" s="63"/>
      <c r="B76" s="1"/>
      <c r="C76" s="1"/>
      <c r="D76" s="64"/>
      <c r="E76" s="65"/>
    </row>
    <row r="77" spans="1:5">
      <c r="A77" s="63"/>
      <c r="B77" s="1"/>
      <c r="C77" s="1"/>
      <c r="D77" s="64"/>
      <c r="E77" s="65"/>
    </row>
    <row r="78" spans="1:5">
      <c r="A78" s="63"/>
      <c r="B78" s="1"/>
      <c r="C78" s="1"/>
      <c r="D78" s="64"/>
      <c r="E78" s="65"/>
    </row>
    <row r="79" spans="1:5">
      <c r="A79" s="63"/>
      <c r="B79" s="1"/>
      <c r="C79" s="1"/>
      <c r="D79" s="64"/>
      <c r="E79" s="65"/>
    </row>
    <row r="80" spans="1:5">
      <c r="A80" s="63"/>
      <c r="B80" s="1"/>
      <c r="C80" s="1"/>
      <c r="D80" s="64"/>
      <c r="E80" s="65"/>
    </row>
    <row r="81" spans="1:5">
      <c r="A81" s="63"/>
      <c r="B81" s="1"/>
      <c r="C81" s="1"/>
      <c r="D81" s="64"/>
      <c r="E81" s="65"/>
    </row>
    <row r="82" spans="1:5">
      <c r="A82" s="63"/>
      <c r="B82" s="1"/>
      <c r="C82" s="1"/>
      <c r="D82" s="64"/>
      <c r="E82" s="65"/>
    </row>
    <row r="83" spans="1:5">
      <c r="A83" s="63"/>
      <c r="B83" s="1"/>
      <c r="C83" s="1"/>
      <c r="D83" s="64"/>
      <c r="E83" s="65"/>
    </row>
    <row r="84" spans="1:5">
      <c r="A84" s="63"/>
      <c r="B84" s="1"/>
      <c r="C84" s="1"/>
      <c r="D84" s="64"/>
      <c r="E84" s="65"/>
    </row>
    <row r="85" spans="1:5">
      <c r="A85" s="63"/>
      <c r="B85" s="1"/>
      <c r="C85" s="1"/>
      <c r="D85" s="64"/>
      <c r="E85" s="65"/>
    </row>
    <row r="86" spans="1:5" ht="15.75" thickBot="1">
      <c r="A86" s="66"/>
      <c r="B86" s="67"/>
      <c r="C86" s="67"/>
      <c r="D86" s="68"/>
      <c r="E86" s="69"/>
    </row>
    <row r="87" spans="1:5">
      <c r="A87" s="48"/>
      <c r="B87" s="48" t="s">
        <v>2226</v>
      </c>
      <c r="C87" s="48"/>
      <c r="D87" s="48"/>
      <c r="E87" s="48"/>
    </row>
    <row r="89" spans="1:5">
      <c r="A89" s="48"/>
      <c r="B89" s="48"/>
      <c r="C89" s="48"/>
      <c r="D89" s="48"/>
      <c r="E89" s="48"/>
    </row>
    <row r="98" spans="2:2">
      <c r="B98" s="70"/>
    </row>
    <row r="99" spans="2:2">
      <c r="B99" s="70"/>
    </row>
    <row r="100" spans="2:2">
      <c r="B100" s="70"/>
    </row>
    <row r="101" spans="2:2">
      <c r="B101" s="70"/>
    </row>
    <row r="102" spans="2:2">
      <c r="B102" s="70"/>
    </row>
    <row r="103" spans="2:2">
      <c r="B103" s="70"/>
    </row>
    <row r="104" spans="2:2">
      <c r="B104" s="70"/>
    </row>
    <row r="105" spans="2:2">
      <c r="B105" s="70"/>
    </row>
  </sheetData>
  <customSheetViews>
    <customSheetView guid="{4928BF23-7841-445B-B276-4DDA011E86BA}" scale="85" colorId="22" fitToPage="1">
      <selection activeCell="B18" sqref="B18:C24"/>
      <pageMargins left="0.5" right="0.5" top="0.5" bottom="0.5" header="0.5" footer="0.5"/>
      <printOptions horizontalCentered="1"/>
      <pageSetup scale="52" orientation="portrait" r:id="rId1"/>
      <headerFooter alignWithMargins="0"/>
    </customSheetView>
    <customSheetView guid="{10BEBEA5-666D-4E42-8C33-BE2CECB0CEEE}" scale="85" colorId="22" fitToPage="1">
      <selection activeCell="B20" sqref="B20"/>
      <pageMargins left="0.5" right="0.5" top="0.5" bottom="0.5" header="0.5" footer="0.5"/>
      <printOptions horizontalCentered="1"/>
      <pageSetup scale="52" orientation="portrait" r:id="rId2"/>
      <headerFooter alignWithMargins="0"/>
    </customSheetView>
    <customSheetView guid="{7EABFE2B-86ED-418A-B3E7-C3498E6134E5}" scale="85" colorId="22" fitToPage="1">
      <selection activeCell="B20" sqref="B20"/>
      <pageMargins left="0.5" right="0.5" top="0.5" bottom="0.5" header="0.5" footer="0.5"/>
      <printOptions horizontalCentered="1"/>
      <pageSetup scale="52" orientation="portrait" r:id="rId3"/>
      <headerFooter alignWithMargins="0"/>
    </customSheetView>
    <customSheetView guid="{8787D503-0E53-496F-A823-DBDA291CFB74}" scale="85" colorId="22" showPageBreaks="1" fitToPage="1">
      <selection activeCell="B20" sqref="B20"/>
      <pageMargins left="0.5" right="0.5" top="0.5" bottom="0.5" header="0.5" footer="0.5"/>
      <printOptions horizontalCentered="1"/>
      <pageSetup scale="10" orientation="portrait" r:id="rId4"/>
      <headerFooter alignWithMargins="0"/>
    </customSheetView>
    <customSheetView guid="{22D28A66-17F3-4A9A-B88B-6F61E2AD90F2}" scale="85" colorId="22" fitToPage="1">
      <selection activeCell="B20" sqref="B20"/>
      <pageMargins left="0.5" right="0.5" top="0.5" bottom="0.5" header="0.5" footer="0.5"/>
      <printOptions horizontalCentered="1"/>
      <pageSetup scale="53" orientation="portrait" r:id="rId5"/>
      <headerFooter alignWithMargins="0"/>
    </customSheetView>
    <customSheetView guid="{38FEF62C-E434-43FF-91B6-A4BAF1D28941}" scale="85" colorId="22" showPageBreaks="1" fitToPage="1" printArea="1">
      <selection activeCell="B20" sqref="B20"/>
      <pageMargins left="0.5" right="0.5" top="0.5" bottom="0.5" header="0.5" footer="0.5"/>
      <printOptions horizontalCentered="1"/>
      <pageSetup scale="53" orientation="portrait" r:id="rId6"/>
      <headerFooter alignWithMargins="0"/>
    </customSheetView>
    <customSheetView guid="{3B00EE9E-100B-4E0B-97A5-9938B41F46C6}" scale="85" colorId="22" fitToPage="1">
      <selection activeCell="B20" sqref="B20"/>
      <pageMargins left="0.5" right="0.5" top="0.5" bottom="0.5" header="0.5" footer="0.5"/>
      <printOptions horizontalCentered="1"/>
      <pageSetup scale="53" orientation="portrait" r:id="rId7"/>
      <headerFooter alignWithMargins="0"/>
    </customSheetView>
    <customSheetView guid="{70140D13-E05C-4A32-B097-7656031EFC54}" scale="85" colorId="22" showPageBreaks="1" fitToPage="1" printArea="1">
      <selection activeCell="A16" sqref="A16"/>
      <pageMargins left="0.5" right="0.5" top="0.5" bottom="0.5" header="0.5" footer="0.5"/>
      <printOptions horizontalCentered="1"/>
      <pageSetup scale="10" orientation="portrait" r:id="rId8"/>
      <headerFooter alignWithMargins="0"/>
    </customSheetView>
    <customSheetView guid="{3A57D69F-D25D-44C3-9DE0-88B774091642}" scale="85" colorId="22" showPageBreaks="1" fitToPage="1" printArea="1">
      <selection activeCell="B18" sqref="B18"/>
      <pageMargins left="0.5" right="0.5" top="0.5" bottom="0.5" header="0.5" footer="0.5"/>
      <printOptions horizontalCentered="1"/>
      <pageSetup scale="10" orientation="portrait" r:id="rId9"/>
      <headerFooter alignWithMargins="0"/>
    </customSheetView>
    <customSheetView guid="{CA9A34E5-DE78-429D-AEC4-74C7250B775C}" scale="85" colorId="22" showPageBreaks="1" fitToPage="1" printArea="1">
      <selection activeCell="B20" sqref="B20"/>
      <pageMargins left="0.5" right="0.5" top="0.5" bottom="0.5" header="0.5" footer="0.5"/>
      <printOptions horizontalCentered="1"/>
      <pageSetup scale="53" orientation="portrait" r:id="rId10"/>
      <headerFooter alignWithMargins="0"/>
    </customSheetView>
    <customSheetView guid="{B4A791FD-BFAC-4ED1-AC79-FF865E98E4E3}" scale="85" colorId="22" fitToPage="1">
      <selection activeCell="B20" sqref="B20"/>
      <pageMargins left="0.5" right="0.5" top="0.5" bottom="0.5" header="0.5" footer="0.5"/>
      <printOptions horizontalCentered="1"/>
      <pageSetup scale="52" orientation="portrait" r:id="rId11"/>
      <headerFooter alignWithMargins="0"/>
    </customSheetView>
    <customSheetView guid="{1DFCFAAB-BEA9-4033-B573-C1428C6D4616}" scale="85" colorId="22" fitToPage="1">
      <selection activeCell="B20" sqref="B20"/>
      <pageMargins left="0.5" right="0.5" top="0.5" bottom="0.5" header="0.5" footer="0.5"/>
      <printOptions horizontalCentered="1"/>
      <pageSetup scale="53" orientation="portrait" r:id="rId12"/>
      <headerFooter alignWithMargins="0"/>
    </customSheetView>
    <customSheetView guid="{24B34512-AD5F-4011-887B-567D11190E35}" scale="85" colorId="22" showPageBreaks="1" fitToPage="1">
      <selection activeCell="B20" sqref="B20"/>
      <pageMargins left="0.5" right="0.5" top="0.5" bottom="0.5" header="0.5" footer="0.5"/>
      <printOptions horizontalCentered="1"/>
      <pageSetup scale="10" orientation="portrait" r:id="rId13"/>
      <headerFooter alignWithMargins="0"/>
    </customSheetView>
  </customSheetViews>
  <printOptions horizontalCentered="1"/>
  <pageMargins left="0.5" right="0.5" top="0.5" bottom="0.5" header="0.5" footer="0.5"/>
  <pageSetup scale="52" orientation="portrait" r:id="rId14"/>
  <headerFooter alignWithMargins="0"/>
</worksheet>
</file>

<file path=xl/worksheets/sheet30.xml><?xml version="1.0" encoding="utf-8"?>
<worksheet xmlns="http://schemas.openxmlformats.org/spreadsheetml/2006/main" xmlns:r="http://schemas.openxmlformats.org/officeDocument/2006/relationships">
  <sheetPr transitionEvaluation="1"/>
  <dimension ref="A1:I127"/>
  <sheetViews>
    <sheetView defaultGridColor="0" view="pageBreakPreview" topLeftCell="A7" colorId="22" zoomScale="75" zoomScaleNormal="75" zoomScaleSheetLayoutView="75" workbookViewId="0">
      <selection activeCell="B26" sqref="B26"/>
    </sheetView>
  </sheetViews>
  <sheetFormatPr defaultColWidth="9.6640625" defaultRowHeight="15"/>
  <cols>
    <col min="1" max="1" width="5" customWidth="1"/>
    <col min="2" max="2" width="117" customWidth="1"/>
    <col min="3" max="3" width="8" customWidth="1"/>
    <col min="4" max="4" width="7.77734375" customWidth="1"/>
    <col min="5" max="5" width="1.6640625" customWidth="1"/>
    <col min="6" max="6" width="77.88671875" customWidth="1"/>
    <col min="7" max="7" width="3.21875" customWidth="1"/>
    <col min="8" max="8" width="17.6640625" customWidth="1"/>
    <col min="9" max="9" width="1.6640625" customWidth="1"/>
    <col min="10" max="10" width="6.77734375" customWidth="1"/>
  </cols>
  <sheetData>
    <row r="1" spans="1:9" ht="18" customHeight="1" thickBot="1">
      <c r="A1" s="43" t="str">
        <f>'Data Sheet'!$A$51</f>
        <v>Annual Report of Central Hudson Gas &amp; Electric Corp.                                                                                                    Year ended December 31, 2013</v>
      </c>
      <c r="B1" s="43"/>
      <c r="C1" s="585"/>
      <c r="D1" s="1080" t="str">
        <f>'Data Sheet'!$A$51</f>
        <v>Annual Report of Central Hudson Gas &amp; Electric Corp.                                                                                                    Year ended December 31, 2013</v>
      </c>
      <c r="E1" s="1086"/>
      <c r="G1" s="43"/>
      <c r="I1" s="592"/>
    </row>
    <row r="2" spans="1:9" ht="18" customHeight="1">
      <c r="A2" s="593" t="s">
        <v>646</v>
      </c>
      <c r="B2" s="594"/>
      <c r="C2" s="595"/>
      <c r="D2" s="593"/>
      <c r="E2" s="594"/>
      <c r="F2" s="594"/>
      <c r="G2" s="594"/>
      <c r="H2" s="594"/>
      <c r="I2" s="595"/>
    </row>
    <row r="3" spans="1:9" ht="15.6" customHeight="1">
      <c r="A3" s="196" t="s">
        <v>578</v>
      </c>
      <c r="B3" s="214"/>
      <c r="C3" s="596"/>
      <c r="D3" s="196" t="s">
        <v>579</v>
      </c>
      <c r="E3" s="214"/>
      <c r="F3" s="214"/>
      <c r="G3" s="214"/>
      <c r="H3" s="214"/>
      <c r="I3" s="596"/>
    </row>
    <row r="4" spans="1:9" ht="18" customHeight="1">
      <c r="A4" s="50"/>
      <c r="C4" s="51"/>
      <c r="D4" s="50"/>
      <c r="I4" s="51"/>
    </row>
    <row r="5" spans="1:9" ht="18" customHeight="1">
      <c r="A5" s="1108" t="s">
        <v>2358</v>
      </c>
      <c r="B5" s="1105" t="s">
        <v>580</v>
      </c>
      <c r="C5" s="49"/>
      <c r="D5" s="564"/>
      <c r="E5" s="554"/>
      <c r="F5" s="181" t="s">
        <v>646</v>
      </c>
      <c r="G5" s="554"/>
      <c r="H5" s="181"/>
      <c r="I5" s="182"/>
    </row>
    <row r="6" spans="1:9" ht="18" customHeight="1">
      <c r="A6" s="1104"/>
      <c r="B6" s="1105" t="s">
        <v>1472</v>
      </c>
      <c r="C6" s="49"/>
      <c r="D6" s="50"/>
      <c r="E6" s="222"/>
      <c r="G6" s="222"/>
      <c r="H6" s="501" t="s">
        <v>1473</v>
      </c>
      <c r="I6" s="51"/>
    </row>
    <row r="7" spans="1:9" ht="18" customHeight="1">
      <c r="A7" s="1104"/>
      <c r="B7" s="1105" t="s">
        <v>1474</v>
      </c>
      <c r="C7" s="51"/>
      <c r="D7" s="257" t="s">
        <v>2411</v>
      </c>
      <c r="E7" s="222"/>
      <c r="F7" s="501" t="s">
        <v>2221</v>
      </c>
      <c r="G7" s="222"/>
      <c r="H7" s="501" t="s">
        <v>2185</v>
      </c>
      <c r="I7" s="51"/>
    </row>
    <row r="8" spans="1:9" ht="18" customHeight="1">
      <c r="A8" s="1108" t="s">
        <v>2360</v>
      </c>
      <c r="B8" s="1105" t="s">
        <v>1475</v>
      </c>
      <c r="C8" s="49"/>
      <c r="D8" s="257" t="s">
        <v>2417</v>
      </c>
      <c r="E8" s="222"/>
      <c r="F8" s="501" t="s">
        <v>2512</v>
      </c>
      <c r="G8" s="222"/>
      <c r="H8" s="501" t="s">
        <v>2513</v>
      </c>
      <c r="I8" s="51"/>
    </row>
    <row r="9" spans="1:9" ht="18" customHeight="1">
      <c r="A9" s="1104"/>
      <c r="B9" s="1105" t="s">
        <v>1476</v>
      </c>
      <c r="C9" s="49"/>
      <c r="D9" s="220"/>
      <c r="E9" s="224"/>
      <c r="F9" s="143"/>
      <c r="G9" s="224"/>
      <c r="H9" s="143"/>
      <c r="I9" s="144"/>
    </row>
    <row r="10" spans="1:9" ht="18" customHeight="1">
      <c r="A10" s="1104"/>
      <c r="B10" s="1105" t="s">
        <v>1477</v>
      </c>
      <c r="C10" s="49"/>
      <c r="D10" s="50"/>
      <c r="E10" s="222"/>
      <c r="F10" s="556" t="s">
        <v>1478</v>
      </c>
      <c r="G10" s="222"/>
      <c r="I10" s="51"/>
    </row>
    <row r="11" spans="1:9" ht="18" customHeight="1">
      <c r="A11" s="1108" t="s">
        <v>2363</v>
      </c>
      <c r="B11" s="1105" t="s">
        <v>1479</v>
      </c>
      <c r="C11" s="49"/>
      <c r="D11" s="257" t="s">
        <v>2407</v>
      </c>
      <c r="E11" s="222"/>
      <c r="F11" t="s">
        <v>1480</v>
      </c>
      <c r="G11" s="990" t="s">
        <v>1481</v>
      </c>
      <c r="H11" s="1193">
        <v>508968</v>
      </c>
      <c r="I11" s="51"/>
    </row>
    <row r="12" spans="1:9" ht="18" customHeight="1">
      <c r="A12" s="1104"/>
      <c r="B12" s="1105" t="s">
        <v>1482</v>
      </c>
      <c r="C12" s="49"/>
      <c r="D12" s="257" t="s">
        <v>649</v>
      </c>
      <c r="E12" s="222"/>
      <c r="F12" t="s">
        <v>1483</v>
      </c>
      <c r="G12" s="990" t="s">
        <v>1481</v>
      </c>
      <c r="H12" s="1193">
        <v>551337</v>
      </c>
      <c r="I12" s="51"/>
    </row>
    <row r="13" spans="1:9" ht="18" customHeight="1">
      <c r="A13" s="1108" t="s">
        <v>2366</v>
      </c>
      <c r="B13" s="1105" t="s">
        <v>1484</v>
      </c>
      <c r="C13" s="49"/>
      <c r="D13" s="257" t="s">
        <v>689</v>
      </c>
      <c r="E13" s="222"/>
      <c r="F13" s="155" t="s">
        <v>1485</v>
      </c>
      <c r="G13" s="990" t="s">
        <v>1481</v>
      </c>
      <c r="H13" s="1193">
        <v>548216</v>
      </c>
      <c r="I13" s="51"/>
    </row>
    <row r="14" spans="1:9" ht="18" customHeight="1">
      <c r="A14" s="1104" t="s">
        <v>646</v>
      </c>
      <c r="B14" s="1105" t="s">
        <v>1486</v>
      </c>
      <c r="C14" s="49"/>
      <c r="D14" s="257" t="s">
        <v>698</v>
      </c>
      <c r="E14" s="222"/>
      <c r="F14" t="s">
        <v>1487</v>
      </c>
      <c r="G14" s="990" t="s">
        <v>1481</v>
      </c>
      <c r="H14" s="1193">
        <v>0</v>
      </c>
      <c r="I14" s="51"/>
    </row>
    <row r="15" spans="1:9" ht="18" customHeight="1">
      <c r="A15" s="1108" t="s">
        <v>2368</v>
      </c>
      <c r="B15" s="1105" t="s">
        <v>1488</v>
      </c>
      <c r="C15" s="49"/>
      <c r="D15" s="257" t="s">
        <v>699</v>
      </c>
      <c r="E15" s="222"/>
      <c r="F15" t="s">
        <v>1489</v>
      </c>
      <c r="G15" s="990" t="s">
        <v>1481</v>
      </c>
      <c r="H15" s="1193">
        <v>10341</v>
      </c>
      <c r="I15" s="51"/>
    </row>
    <row r="16" spans="1:9" ht="18" customHeight="1">
      <c r="A16" s="1108" t="s">
        <v>2371</v>
      </c>
      <c r="B16" s="1105" t="s">
        <v>1490</v>
      </c>
      <c r="C16" s="49"/>
      <c r="D16" s="257" t="s">
        <v>2180</v>
      </c>
      <c r="E16" s="222"/>
      <c r="F16" t="s">
        <v>1491</v>
      </c>
      <c r="G16" s="990" t="s">
        <v>1481</v>
      </c>
      <c r="H16" s="1193">
        <v>-31195</v>
      </c>
      <c r="I16" s="51"/>
    </row>
    <row r="17" spans="1:9" ht="18" customHeight="1">
      <c r="A17" s="1108" t="s">
        <v>1492</v>
      </c>
      <c r="B17" s="1691" t="s">
        <v>3699</v>
      </c>
      <c r="C17" s="49"/>
      <c r="D17" s="257" t="s">
        <v>2186</v>
      </c>
      <c r="E17" s="222"/>
      <c r="F17" t="s">
        <v>1063</v>
      </c>
      <c r="G17" s="222"/>
      <c r="H17" s="1314">
        <v>41639</v>
      </c>
      <c r="I17" s="51"/>
    </row>
    <row r="18" spans="1:9" ht="18" customHeight="1">
      <c r="A18" s="1104"/>
      <c r="B18" s="1105" t="s">
        <v>1064</v>
      </c>
      <c r="C18" s="49"/>
      <c r="D18" s="257" t="s">
        <v>2187</v>
      </c>
      <c r="E18" s="222"/>
      <c r="F18" t="s">
        <v>1065</v>
      </c>
      <c r="G18" s="222"/>
      <c r="H18" s="1194">
        <v>3.7999999999999999E-2</v>
      </c>
      <c r="I18" s="51"/>
    </row>
    <row r="19" spans="1:9" ht="18" customHeight="1">
      <c r="A19" s="1108" t="s">
        <v>1066</v>
      </c>
      <c r="B19" s="1692" t="s">
        <v>3700</v>
      </c>
      <c r="C19" s="49"/>
      <c r="D19" s="257" t="s">
        <v>1456</v>
      </c>
      <c r="E19" s="222"/>
      <c r="F19" t="s">
        <v>1816</v>
      </c>
      <c r="G19" s="222"/>
      <c r="H19" s="1194">
        <v>6.25E-2</v>
      </c>
      <c r="I19" s="51"/>
    </row>
    <row r="20" spans="1:9" ht="18" customHeight="1">
      <c r="A20" s="1104" t="s">
        <v>646</v>
      </c>
      <c r="B20" s="1105" t="s">
        <v>1817</v>
      </c>
      <c r="C20" s="49"/>
      <c r="D20" s="257" t="s">
        <v>2189</v>
      </c>
      <c r="E20" s="222"/>
      <c r="F20" t="s">
        <v>1818</v>
      </c>
      <c r="G20" s="222"/>
      <c r="H20" s="1194">
        <v>0.04</v>
      </c>
      <c r="I20" s="51"/>
    </row>
    <row r="21" spans="1:9" ht="18" customHeight="1">
      <c r="A21" s="1108" t="s">
        <v>1819</v>
      </c>
      <c r="B21" s="1105" t="s">
        <v>1820</v>
      </c>
      <c r="C21" s="49"/>
      <c r="D21" s="50"/>
      <c r="E21" s="222"/>
      <c r="G21" s="222"/>
      <c r="H21" s="598"/>
      <c r="I21" s="51"/>
    </row>
    <row r="22" spans="1:9" ht="18" customHeight="1">
      <c r="A22" s="1104"/>
      <c r="B22" s="1105" t="s">
        <v>1821</v>
      </c>
      <c r="C22" s="49"/>
      <c r="D22" s="50"/>
      <c r="E22" s="222"/>
      <c r="F22" s="556" t="s">
        <v>1822</v>
      </c>
      <c r="G22" s="222"/>
      <c r="I22" s="51"/>
    </row>
    <row r="23" spans="1:9" ht="18" customHeight="1">
      <c r="A23" s="1108" t="s">
        <v>1823</v>
      </c>
      <c r="B23" s="1105" t="s">
        <v>1493</v>
      </c>
      <c r="C23" s="49"/>
      <c r="D23" s="257" t="s">
        <v>2190</v>
      </c>
      <c r="E23" s="222"/>
      <c r="F23" t="s">
        <v>1494</v>
      </c>
      <c r="G23" s="990" t="s">
        <v>1481</v>
      </c>
      <c r="H23" s="1195">
        <v>11655</v>
      </c>
      <c r="I23" s="51"/>
    </row>
    <row r="24" spans="1:9" ht="18" customHeight="1">
      <c r="A24" s="1104"/>
      <c r="B24" s="1105" t="s">
        <v>1495</v>
      </c>
      <c r="C24" s="49"/>
      <c r="D24" s="257" t="s">
        <v>2192</v>
      </c>
      <c r="E24" s="222"/>
      <c r="F24" t="s">
        <v>1496</v>
      </c>
      <c r="G24" s="222"/>
      <c r="H24" s="1195">
        <v>22342</v>
      </c>
      <c r="I24" s="51"/>
    </row>
    <row r="25" spans="1:9" ht="18" customHeight="1">
      <c r="A25" s="1108" t="s">
        <v>1497</v>
      </c>
      <c r="B25" s="1723" t="s">
        <v>3737</v>
      </c>
      <c r="C25" s="49"/>
      <c r="D25" s="257" t="s">
        <v>2194</v>
      </c>
      <c r="E25" s="222"/>
      <c r="F25" t="s">
        <v>1498</v>
      </c>
      <c r="G25" s="222"/>
      <c r="H25" s="1195">
        <v>-55936</v>
      </c>
      <c r="I25" s="51"/>
    </row>
    <row r="26" spans="1:9" ht="18" customHeight="1">
      <c r="A26" s="1104"/>
      <c r="B26" s="1105" t="s">
        <v>1499</v>
      </c>
      <c r="C26" s="49"/>
      <c r="D26" s="257" t="s">
        <v>2198</v>
      </c>
      <c r="E26" s="222"/>
      <c r="F26" t="s">
        <v>1500</v>
      </c>
      <c r="G26" s="222"/>
      <c r="H26" s="1195">
        <v>25145</v>
      </c>
      <c r="I26" s="51"/>
    </row>
    <row r="27" spans="1:9" ht="18" customHeight="1">
      <c r="A27" s="1108" t="s">
        <v>1501</v>
      </c>
      <c r="B27" s="1105" t="s">
        <v>1502</v>
      </c>
      <c r="C27" s="49"/>
      <c r="D27" s="257" t="s">
        <v>2199</v>
      </c>
      <c r="E27" s="222"/>
      <c r="F27" t="s">
        <v>1503</v>
      </c>
      <c r="G27" s="222"/>
      <c r="H27" s="1195">
        <v>0</v>
      </c>
      <c r="I27" s="51"/>
    </row>
    <row r="28" spans="1:9" ht="18" customHeight="1">
      <c r="A28" s="1108" t="s">
        <v>1504</v>
      </c>
      <c r="B28" s="1105" t="s">
        <v>1505</v>
      </c>
      <c r="C28" s="49"/>
      <c r="D28" s="257" t="s">
        <v>2200</v>
      </c>
      <c r="E28" s="222"/>
      <c r="F28" t="s">
        <v>1506</v>
      </c>
      <c r="G28" s="222"/>
      <c r="H28" s="1195">
        <v>1716</v>
      </c>
      <c r="I28" s="51"/>
    </row>
    <row r="29" spans="1:9" ht="18" customHeight="1">
      <c r="A29" s="1109"/>
      <c r="B29" s="1110"/>
      <c r="C29" s="144"/>
      <c r="D29" s="257" t="s">
        <v>2201</v>
      </c>
      <c r="E29" s="222"/>
      <c r="F29" t="s">
        <v>1507</v>
      </c>
      <c r="G29" s="222" t="s">
        <v>646</v>
      </c>
      <c r="H29" s="1193">
        <v>18514</v>
      </c>
      <c r="I29" s="51"/>
    </row>
    <row r="30" spans="1:9" ht="18" customHeight="1">
      <c r="A30" s="564"/>
      <c r="B30" s="1105" t="s">
        <v>1508</v>
      </c>
      <c r="C30" s="49"/>
      <c r="D30" s="257" t="s">
        <v>1695</v>
      </c>
      <c r="E30" s="222"/>
      <c r="F30" s="501" t="s">
        <v>1509</v>
      </c>
      <c r="G30" s="990" t="s">
        <v>1481</v>
      </c>
      <c r="H30" s="558">
        <f>SUM(H23:H29)</f>
        <v>23436</v>
      </c>
      <c r="I30" s="51"/>
    </row>
    <row r="31" spans="1:9" ht="18" customHeight="1">
      <c r="A31" s="50"/>
      <c r="B31" s="1105"/>
      <c r="C31" s="49"/>
      <c r="D31" s="50"/>
      <c r="E31" s="222"/>
      <c r="G31" s="222"/>
      <c r="H31" s="186"/>
      <c r="I31" s="51"/>
    </row>
    <row r="32" spans="1:9" ht="18" customHeight="1">
      <c r="A32" s="50"/>
      <c r="B32" s="1105" t="s">
        <v>1510</v>
      </c>
      <c r="C32" s="49"/>
      <c r="D32" s="257" t="s">
        <v>2292</v>
      </c>
      <c r="E32" s="222"/>
      <c r="F32" t="s">
        <v>1511</v>
      </c>
      <c r="G32" s="222"/>
      <c r="H32" s="1195">
        <v>638</v>
      </c>
      <c r="I32" s="51"/>
    </row>
    <row r="33" spans="1:9" ht="18" customHeight="1">
      <c r="A33" s="50"/>
      <c r="B33" s="1105"/>
      <c r="C33" s="51"/>
      <c r="D33" s="257" t="s">
        <v>2178</v>
      </c>
      <c r="E33" s="222"/>
      <c r="F33" t="s">
        <v>1512</v>
      </c>
      <c r="G33" s="222"/>
      <c r="H33" s="1195">
        <v>1058</v>
      </c>
      <c r="I33" s="51"/>
    </row>
    <row r="34" spans="1:9" ht="18" customHeight="1">
      <c r="A34" s="50"/>
      <c r="B34" s="536" t="s">
        <v>3094</v>
      </c>
      <c r="C34" s="51"/>
      <c r="D34" s="258" t="s">
        <v>2745</v>
      </c>
      <c r="E34" s="224"/>
      <c r="F34" s="143" t="s">
        <v>1513</v>
      </c>
      <c r="G34" s="224"/>
      <c r="H34" s="1193">
        <v>209</v>
      </c>
      <c r="I34" s="144"/>
    </row>
    <row r="35" spans="1:9" ht="18" customHeight="1">
      <c r="A35" s="50"/>
      <c r="B35" s="536"/>
      <c r="C35" s="51"/>
      <c r="D35" s="50"/>
      <c r="E35" s="222"/>
      <c r="F35" s="556" t="s">
        <v>1514</v>
      </c>
      <c r="G35" s="222"/>
      <c r="H35" s="186"/>
      <c r="I35" s="51"/>
    </row>
    <row r="36" spans="1:9" ht="18" customHeight="1">
      <c r="A36" s="50"/>
      <c r="B36" s="1311" t="s">
        <v>3641</v>
      </c>
      <c r="C36" s="599"/>
      <c r="D36" s="257" t="s">
        <v>1701</v>
      </c>
      <c r="E36" s="222"/>
      <c r="F36" t="s">
        <v>1515</v>
      </c>
      <c r="G36" s="990" t="s">
        <v>1481</v>
      </c>
      <c r="H36" s="1195"/>
      <c r="I36" s="51"/>
    </row>
    <row r="37" spans="1:9" ht="18" customHeight="1">
      <c r="A37" s="50"/>
      <c r="B37" s="1312" t="s">
        <v>3095</v>
      </c>
      <c r="C37" s="65"/>
      <c r="D37" s="257" t="s">
        <v>1438</v>
      </c>
      <c r="E37" s="222"/>
      <c r="F37" t="s">
        <v>1516</v>
      </c>
      <c r="G37" s="990" t="s">
        <v>1481</v>
      </c>
      <c r="H37" s="1195"/>
      <c r="I37" s="51"/>
    </row>
    <row r="38" spans="1:9" ht="18" customHeight="1">
      <c r="A38" s="50"/>
      <c r="B38" s="1313" t="s">
        <v>3101</v>
      </c>
      <c r="C38" s="65"/>
      <c r="D38" s="257" t="s">
        <v>559</v>
      </c>
      <c r="E38" s="222"/>
      <c r="F38" t="s">
        <v>1517</v>
      </c>
      <c r="G38" s="990" t="s">
        <v>1481</v>
      </c>
      <c r="H38" s="1195"/>
      <c r="I38" s="51"/>
    </row>
    <row r="39" spans="1:9" ht="18" customHeight="1">
      <c r="A39" s="50"/>
      <c r="B39" s="1313" t="s">
        <v>3097</v>
      </c>
      <c r="C39" s="65"/>
      <c r="D39" s="257" t="s">
        <v>575</v>
      </c>
      <c r="E39" s="222"/>
      <c r="F39" t="s">
        <v>1518</v>
      </c>
      <c r="G39" s="990" t="s">
        <v>1481</v>
      </c>
      <c r="H39" s="1195">
        <v>26620</v>
      </c>
      <c r="I39" s="51"/>
    </row>
    <row r="40" spans="1:9" ht="18" customHeight="1">
      <c r="A40" s="50"/>
      <c r="B40" s="1313"/>
      <c r="C40" s="65"/>
      <c r="D40" s="257" t="s">
        <v>1519</v>
      </c>
      <c r="E40" s="222"/>
      <c r="F40" t="s">
        <v>1509</v>
      </c>
      <c r="G40" s="990" t="s">
        <v>1481</v>
      </c>
      <c r="H40" s="1195">
        <v>23436</v>
      </c>
      <c r="I40" s="51"/>
    </row>
    <row r="41" spans="1:9" ht="18" customHeight="1">
      <c r="A41" s="50"/>
      <c r="B41" s="1313" t="s">
        <v>3098</v>
      </c>
      <c r="C41" s="65"/>
      <c r="D41" s="257" t="s">
        <v>1520</v>
      </c>
      <c r="E41" s="222"/>
      <c r="F41" t="s">
        <v>1521</v>
      </c>
      <c r="G41" s="990" t="s">
        <v>1481</v>
      </c>
      <c r="H41" s="1195">
        <v>6482</v>
      </c>
      <c r="I41" s="51"/>
    </row>
    <row r="42" spans="1:9" ht="18" customHeight="1">
      <c r="A42" s="50"/>
      <c r="B42" s="1313" t="s">
        <v>3096</v>
      </c>
      <c r="C42" s="65"/>
      <c r="D42" s="257" t="s">
        <v>1522</v>
      </c>
      <c r="E42" s="222"/>
      <c r="F42" t="s">
        <v>1523</v>
      </c>
      <c r="G42" s="990" t="s">
        <v>1481</v>
      </c>
      <c r="H42" s="1195">
        <v>-3120</v>
      </c>
      <c r="I42" s="51"/>
    </row>
    <row r="43" spans="1:9" ht="18" customHeight="1">
      <c r="A43" s="50"/>
      <c r="B43" s="1313"/>
      <c r="C43" s="65"/>
      <c r="D43" s="257" t="s">
        <v>1524</v>
      </c>
      <c r="E43" s="222"/>
      <c r="F43" t="s">
        <v>1525</v>
      </c>
      <c r="G43" s="222"/>
      <c r="H43" s="1195">
        <v>894</v>
      </c>
      <c r="I43" s="51"/>
    </row>
    <row r="44" spans="1:9" ht="18" customHeight="1">
      <c r="A44" s="50"/>
      <c r="B44" s="1313" t="s">
        <v>3642</v>
      </c>
      <c r="C44" s="65"/>
      <c r="D44" s="257" t="s">
        <v>1526</v>
      </c>
      <c r="E44" s="222"/>
      <c r="F44" t="s">
        <v>1511</v>
      </c>
      <c r="G44" s="222"/>
      <c r="H44" s="1195">
        <v>638</v>
      </c>
      <c r="I44" s="51"/>
    </row>
    <row r="45" spans="1:9" ht="18" customHeight="1">
      <c r="A45" s="50"/>
      <c r="C45" s="65"/>
      <c r="D45" s="257" t="s">
        <v>1527</v>
      </c>
      <c r="E45" s="222"/>
      <c r="F45" t="s">
        <v>1512</v>
      </c>
      <c r="G45" s="222"/>
      <c r="H45" s="1195">
        <v>1058</v>
      </c>
      <c r="I45" s="51"/>
    </row>
    <row r="46" spans="1:9" ht="18" customHeight="1">
      <c r="A46" s="50"/>
      <c r="B46" s="1313" t="s">
        <v>3099</v>
      </c>
      <c r="C46" s="65"/>
      <c r="D46" s="258" t="s">
        <v>1528</v>
      </c>
      <c r="E46" s="224"/>
      <c r="F46" s="143" t="s">
        <v>1513</v>
      </c>
      <c r="G46" s="224"/>
      <c r="H46" s="1193">
        <v>209</v>
      </c>
      <c r="I46" s="144"/>
    </row>
    <row r="47" spans="1:9" ht="18" customHeight="1">
      <c r="A47" s="50"/>
      <c r="B47" s="1313" t="s">
        <v>3100</v>
      </c>
      <c r="C47" s="65"/>
      <c r="D47" s="50"/>
      <c r="E47" s="121" t="s">
        <v>646</v>
      </c>
      <c r="F47" s="1160" t="s">
        <v>2801</v>
      </c>
      <c r="G47" s="48"/>
      <c r="H47" s="48"/>
      <c r="I47" s="51"/>
    </row>
    <row r="48" spans="1:9" ht="18" customHeight="1">
      <c r="A48" s="50"/>
      <c r="B48" s="1313" t="s">
        <v>3721</v>
      </c>
      <c r="C48" s="65"/>
      <c r="D48" s="50"/>
      <c r="E48" s="121" t="s">
        <v>646</v>
      </c>
      <c r="F48" s="1160" t="s">
        <v>2802</v>
      </c>
      <c r="G48" s="48"/>
      <c r="H48" s="48"/>
      <c r="I48" s="51"/>
    </row>
    <row r="49" spans="1:9" ht="18" customHeight="1">
      <c r="A49" s="50"/>
      <c r="B49" s="1107"/>
      <c r="C49" s="65"/>
      <c r="D49" s="50"/>
      <c r="F49" s="1160"/>
      <c r="I49" s="51"/>
    </row>
    <row r="50" spans="1:9" ht="18" customHeight="1">
      <c r="A50" s="50"/>
      <c r="B50" s="1107"/>
      <c r="C50" s="65"/>
      <c r="D50" s="50"/>
      <c r="F50" s="1160"/>
      <c r="I50" s="51"/>
    </row>
    <row r="51" spans="1:9" ht="18" customHeight="1">
      <c r="A51" s="50"/>
      <c r="B51" s="1107"/>
      <c r="C51" s="65"/>
      <c r="D51" s="50"/>
      <c r="F51" s="1160"/>
      <c r="I51" s="51"/>
    </row>
    <row r="52" spans="1:9" ht="18" customHeight="1">
      <c r="A52" s="50"/>
      <c r="B52" s="1107"/>
      <c r="C52" s="65"/>
      <c r="D52" s="50"/>
      <c r="F52" s="1160"/>
      <c r="I52" s="51"/>
    </row>
    <row r="53" spans="1:9" ht="18" customHeight="1">
      <c r="A53" s="50"/>
      <c r="B53" s="1107"/>
      <c r="C53" s="65"/>
      <c r="D53" s="50"/>
      <c r="F53" s="1160"/>
      <c r="I53" s="51"/>
    </row>
    <row r="54" spans="1:9" ht="18" customHeight="1">
      <c r="A54" s="50"/>
      <c r="B54" s="1107"/>
      <c r="C54" s="65"/>
      <c r="D54" s="50"/>
      <c r="F54" t="s">
        <v>1529</v>
      </c>
      <c r="I54" s="51"/>
    </row>
    <row r="55" spans="1:9" ht="18" customHeight="1" thickBot="1">
      <c r="A55" s="1154"/>
      <c r="B55" s="1112" t="s">
        <v>646</v>
      </c>
      <c r="C55" s="69"/>
      <c r="D55" s="133"/>
      <c r="E55" s="61"/>
      <c r="F55" s="61" t="s">
        <v>1530</v>
      </c>
      <c r="G55" s="61"/>
      <c r="H55" s="61"/>
      <c r="I55" s="62"/>
    </row>
    <row r="56" spans="1:9" ht="18" customHeight="1">
      <c r="A56" s="1106" t="s">
        <v>1531</v>
      </c>
      <c r="B56" s="1106"/>
      <c r="F56" t="s">
        <v>646</v>
      </c>
      <c r="H56" s="129" t="s">
        <v>2844</v>
      </c>
    </row>
    <row r="57" spans="1:9" ht="18" customHeight="1">
      <c r="A57" s="1113" t="s">
        <v>1519</v>
      </c>
      <c r="B57" s="1113"/>
      <c r="C57" s="48"/>
      <c r="D57" s="48" t="s">
        <v>1520</v>
      </c>
      <c r="E57" s="48"/>
      <c r="F57" s="48"/>
      <c r="G57" s="48"/>
      <c r="H57" s="48"/>
      <c r="I57" s="48"/>
    </row>
    <row r="58" spans="1:9" ht="18" customHeight="1">
      <c r="A58" s="138" t="s">
        <v>1814</v>
      </c>
      <c r="B58" s="1113"/>
      <c r="C58" s="48"/>
    </row>
    <row r="59" spans="1:9" ht="18" customHeight="1">
      <c r="A59" s="1106"/>
      <c r="B59" s="1106"/>
    </row>
    <row r="60" spans="1:9" ht="18" customHeight="1">
      <c r="A60" s="1106"/>
      <c r="B60" s="1106"/>
    </row>
    <row r="61" spans="1:9" ht="18" customHeight="1" thickBot="1">
      <c r="A61" s="84" t="str">
        <f>'Data Sheet'!$A$49</f>
        <v>Annual Report of Central Hudson Gas &amp; Electric Corp.</v>
      </c>
      <c r="B61" s="84"/>
      <c r="C61" s="585" t="str">
        <f>'Data Sheet'!$A$45</f>
        <v>Year ended December 31, 2013</v>
      </c>
    </row>
    <row r="62" spans="1:9" ht="18" customHeight="1">
      <c r="A62" s="603" t="s">
        <v>646</v>
      </c>
      <c r="B62" s="604"/>
      <c r="C62" s="595"/>
    </row>
    <row r="63" spans="1:9" ht="18" customHeight="1">
      <c r="A63" s="47" t="s">
        <v>578</v>
      </c>
      <c r="B63" s="605"/>
      <c r="C63" s="596"/>
      <c r="D63" s="592"/>
      <c r="E63" s="592"/>
    </row>
    <row r="64" spans="1:9" ht="18" customHeight="1">
      <c r="A64" s="1104"/>
      <c r="B64" s="1106"/>
      <c r="C64" s="51"/>
      <c r="D64" s="214"/>
      <c r="E64" s="214"/>
    </row>
    <row r="65" spans="1:5" ht="18" customHeight="1">
      <c r="A65" s="1104"/>
      <c r="B65" s="1113"/>
      <c r="C65" s="49"/>
    </row>
    <row r="66" spans="1:5" ht="18" customHeight="1">
      <c r="A66" s="1104"/>
      <c r="B66" s="1113"/>
      <c r="C66" s="49"/>
      <c r="E66" s="48"/>
    </row>
    <row r="67" spans="1:5" ht="18" customHeight="1">
      <c r="A67" s="1104"/>
      <c r="B67" s="1106"/>
      <c r="C67" s="51"/>
      <c r="E67" s="48"/>
    </row>
    <row r="68" spans="1:5" ht="18" customHeight="1">
      <c r="A68" s="1111"/>
      <c r="B68" s="1114"/>
      <c r="C68" s="601"/>
    </row>
    <row r="69" spans="1:5" ht="18" customHeight="1">
      <c r="A69" s="1104"/>
      <c r="B69" s="1113"/>
      <c r="C69" s="49"/>
      <c r="E69" s="48"/>
    </row>
    <row r="70" spans="1:5" ht="18" customHeight="1">
      <c r="A70" s="1104"/>
      <c r="B70" s="1113"/>
      <c r="C70" s="49"/>
      <c r="E70" s="48"/>
    </row>
    <row r="71" spans="1:5" ht="18" customHeight="1">
      <c r="A71" s="1104"/>
      <c r="B71" s="1113"/>
      <c r="C71" s="49"/>
      <c r="E71" s="48"/>
    </row>
    <row r="72" spans="1:5" ht="18" customHeight="1">
      <c r="A72" s="1104"/>
      <c r="B72" s="1113"/>
      <c r="C72" s="49"/>
      <c r="E72" s="48"/>
    </row>
    <row r="73" spans="1:5" ht="18" customHeight="1">
      <c r="A73" s="1104"/>
      <c r="B73" s="1113"/>
      <c r="C73" s="49"/>
      <c r="E73" s="48"/>
    </row>
    <row r="74" spans="1:5" ht="18" customHeight="1">
      <c r="A74" s="1104"/>
      <c r="B74" s="1113"/>
      <c r="C74" s="49"/>
      <c r="E74" s="48"/>
    </row>
    <row r="75" spans="1:5" ht="18" customHeight="1">
      <c r="A75" s="1104"/>
      <c r="B75" s="1113"/>
      <c r="C75" s="49"/>
      <c r="E75" s="48"/>
    </row>
    <row r="76" spans="1:5" ht="18" customHeight="1">
      <c r="A76" s="1104"/>
      <c r="B76" s="1113"/>
      <c r="C76" s="49"/>
      <c r="E76" s="48"/>
    </row>
    <row r="77" spans="1:5" ht="18" customHeight="1">
      <c r="A77" s="1104"/>
      <c r="B77" s="1113"/>
      <c r="C77" s="49"/>
      <c r="E77" s="48"/>
    </row>
    <row r="78" spans="1:5" ht="18" customHeight="1">
      <c r="A78" s="1104"/>
      <c r="B78" s="1113"/>
      <c r="C78" s="49"/>
      <c r="E78" s="48"/>
    </row>
    <row r="79" spans="1:5" ht="18" customHeight="1">
      <c r="A79" s="1104"/>
      <c r="B79" s="1113"/>
      <c r="C79" s="49"/>
      <c r="E79" s="48"/>
    </row>
    <row r="80" spans="1:5" ht="18" customHeight="1">
      <c r="A80" s="1104"/>
      <c r="B80" s="1113"/>
      <c r="C80" s="49"/>
      <c r="E80" s="48"/>
    </row>
    <row r="81" spans="1:5" ht="18" customHeight="1">
      <c r="A81" s="1104"/>
      <c r="B81" s="1113"/>
      <c r="C81" s="49"/>
      <c r="E81" s="48"/>
    </row>
    <row r="82" spans="1:5" ht="18" customHeight="1">
      <c r="A82" s="1104"/>
      <c r="B82" s="1113"/>
      <c r="C82" s="49"/>
      <c r="E82" s="48"/>
    </row>
    <row r="83" spans="1:5" ht="18" customHeight="1">
      <c r="A83" s="1104"/>
      <c r="B83" s="1113"/>
      <c r="C83" s="49"/>
      <c r="E83" s="48"/>
    </row>
    <row r="84" spans="1:5" ht="18" customHeight="1">
      <c r="A84" s="1104"/>
      <c r="B84" s="1113"/>
      <c r="C84" s="49"/>
      <c r="E84" s="48"/>
    </row>
    <row r="85" spans="1:5" ht="18" customHeight="1">
      <c r="A85" s="1104"/>
      <c r="B85" s="1113"/>
      <c r="C85" s="49"/>
      <c r="E85" s="48"/>
    </row>
    <row r="86" spans="1:5" ht="18" customHeight="1">
      <c r="A86" s="1104"/>
      <c r="B86" s="1113"/>
      <c r="C86" s="49"/>
      <c r="E86" s="48"/>
    </row>
    <row r="87" spans="1:5" ht="18" customHeight="1">
      <c r="A87" s="1104"/>
      <c r="B87" s="1113"/>
      <c r="C87" s="49"/>
      <c r="E87" s="48"/>
    </row>
    <row r="88" spans="1:5" ht="18" customHeight="1">
      <c r="A88" s="1104"/>
      <c r="B88" s="1113"/>
      <c r="C88" s="49"/>
      <c r="E88" s="48"/>
    </row>
    <row r="89" spans="1:5" ht="18" customHeight="1">
      <c r="A89" s="1104"/>
      <c r="B89" s="1113"/>
      <c r="C89" s="49"/>
      <c r="E89" s="48"/>
    </row>
    <row r="90" spans="1:5" ht="18" customHeight="1">
      <c r="A90" s="1104"/>
      <c r="B90" s="1106"/>
      <c r="C90" s="51"/>
      <c r="E90" s="48"/>
    </row>
    <row r="91" spans="1:5" ht="18" customHeight="1">
      <c r="A91" s="1104"/>
      <c r="B91" s="1113"/>
      <c r="C91" s="49"/>
    </row>
    <row r="92" spans="1:5" ht="18" customHeight="1">
      <c r="A92" s="1104"/>
      <c r="B92" s="1113"/>
      <c r="C92" s="49"/>
      <c r="E92" s="48"/>
    </row>
    <row r="93" spans="1:5" ht="18" customHeight="1">
      <c r="A93" s="1104"/>
      <c r="B93" s="1113"/>
      <c r="C93" s="49"/>
      <c r="E93" s="48"/>
    </row>
    <row r="94" spans="1:5" ht="18" customHeight="1">
      <c r="A94" s="1104"/>
      <c r="B94" s="1113"/>
      <c r="C94" s="49"/>
      <c r="E94" s="48"/>
    </row>
    <row r="95" spans="1:5" ht="18" customHeight="1">
      <c r="A95" s="1104"/>
      <c r="B95" s="1106"/>
      <c r="C95" s="51"/>
      <c r="E95" s="48"/>
    </row>
    <row r="96" spans="1:5" ht="18" customHeight="1">
      <c r="A96" s="1104"/>
      <c r="B96" s="1106"/>
      <c r="C96" s="51"/>
    </row>
    <row r="97" spans="1:3" ht="18" customHeight="1">
      <c r="A97" s="1104"/>
      <c r="B97" s="1106"/>
      <c r="C97" s="51"/>
    </row>
    <row r="98" spans="1:3" ht="18" customHeight="1">
      <c r="A98" s="1104"/>
      <c r="B98" s="1106"/>
      <c r="C98" s="51"/>
    </row>
    <row r="99" spans="1:3" ht="18" customHeight="1">
      <c r="A99" s="1104"/>
      <c r="B99" s="1106"/>
      <c r="C99" s="51"/>
    </row>
    <row r="100" spans="1:3" ht="18" customHeight="1">
      <c r="A100" s="1104"/>
      <c r="B100" s="1106"/>
      <c r="C100" s="51"/>
    </row>
    <row r="101" spans="1:3" ht="18" customHeight="1">
      <c r="A101" s="1104"/>
      <c r="B101" s="1106"/>
      <c r="C101" s="51"/>
    </row>
    <row r="102" spans="1:3" ht="18" customHeight="1">
      <c r="A102" s="1104"/>
      <c r="B102" s="1106"/>
      <c r="C102" s="51"/>
    </row>
    <row r="103" spans="1:3" ht="18" customHeight="1">
      <c r="A103" s="1104"/>
      <c r="B103" s="1106"/>
      <c r="C103" s="51"/>
    </row>
    <row r="104" spans="1:3" ht="18" customHeight="1">
      <c r="A104" s="1104"/>
      <c r="B104" s="1106"/>
      <c r="C104" s="51"/>
    </row>
    <row r="105" spans="1:3" ht="18" customHeight="1">
      <c r="A105" s="1104"/>
      <c r="B105" s="1106"/>
      <c r="C105" s="51"/>
    </row>
    <row r="106" spans="1:3" ht="18" customHeight="1">
      <c r="A106" s="1104"/>
      <c r="B106" s="1106"/>
      <c r="C106" s="51"/>
    </row>
    <row r="107" spans="1:3" ht="18" customHeight="1">
      <c r="A107" s="1104"/>
      <c r="B107" s="1106"/>
      <c r="C107" s="51"/>
    </row>
    <row r="108" spans="1:3" ht="18" customHeight="1">
      <c r="A108" s="1104"/>
      <c r="B108" s="1106"/>
      <c r="C108" s="51"/>
    </row>
    <row r="109" spans="1:3" ht="18" customHeight="1">
      <c r="A109" s="1104"/>
      <c r="B109" s="1106"/>
      <c r="C109" s="51"/>
    </row>
    <row r="110" spans="1:3" ht="18" customHeight="1">
      <c r="A110" s="1104"/>
      <c r="B110" s="1106"/>
      <c r="C110" s="51"/>
    </row>
    <row r="111" spans="1:3" ht="18" customHeight="1">
      <c r="A111" s="1104"/>
      <c r="B111" s="1106"/>
      <c r="C111" s="51"/>
    </row>
    <row r="112" spans="1:3" ht="18" customHeight="1">
      <c r="A112" s="1104"/>
      <c r="B112" s="1106"/>
      <c r="C112" s="51"/>
    </row>
    <row r="113" spans="1:3" ht="18" customHeight="1">
      <c r="A113" s="1104"/>
      <c r="B113" s="1106"/>
      <c r="C113" s="51"/>
    </row>
    <row r="114" spans="1:3" ht="18" customHeight="1" thickBot="1">
      <c r="A114" s="1115"/>
      <c r="B114" s="1116"/>
      <c r="C114" s="62"/>
    </row>
    <row r="115" spans="1:3" ht="18" customHeight="1">
      <c r="A115" s="1106"/>
      <c r="B115" s="1106"/>
    </row>
    <row r="116" spans="1:3" ht="18" customHeight="1">
      <c r="A116" s="1113" t="s">
        <v>1815</v>
      </c>
      <c r="B116" s="1113"/>
      <c r="C116" s="48"/>
    </row>
    <row r="119" spans="1:3">
      <c r="B119" s="70"/>
      <c r="C119" s="70"/>
    </row>
    <row r="122" spans="1:3">
      <c r="B122" s="70"/>
      <c r="C122" s="70"/>
    </row>
    <row r="123" spans="1:3">
      <c r="B123" s="70"/>
      <c r="C123" s="70"/>
    </row>
    <row r="124" spans="1:3">
      <c r="B124" s="70"/>
      <c r="C124" s="70"/>
    </row>
    <row r="125" spans="1:3">
      <c r="B125" s="70"/>
      <c r="C125" s="70"/>
    </row>
    <row r="126" spans="1:3">
      <c r="B126" s="70"/>
      <c r="C126" s="70"/>
    </row>
    <row r="127" spans="1:3">
      <c r="B127" s="70"/>
      <c r="C127" s="70"/>
    </row>
  </sheetData>
  <customSheetViews>
    <customSheetView guid="{4928BF23-7841-445B-B276-4DDA011E86BA}" scale="75" colorId="22" showPageBreaks="1" printArea="1" view="pageBreakPreview" topLeftCell="A25">
      <selection activeCell="B44" sqref="B44"/>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1"/>
      <headerFooter alignWithMargins="0"/>
    </customSheetView>
    <customSheetView guid="{10BEBEA5-666D-4E42-8C33-BE2CECB0CEEE}" scale="75" colorId="22">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2"/>
      <headerFooter alignWithMargins="0"/>
    </customSheetView>
    <customSheetView guid="{7EABFE2B-86ED-418A-B3E7-C3498E6134E5}" scale="75" colorId="22">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3"/>
      <headerFooter alignWithMargins="0"/>
    </customSheetView>
    <customSheetView guid="{8787D503-0E53-496F-A823-DBDA291CFB74}" scale="75" colorId="22" showPageBreaks="1">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4"/>
      <headerFooter alignWithMargins="0"/>
    </customSheetView>
    <customSheetView guid="{22D28A66-17F3-4A9A-B88B-6F61E2AD90F2}" scale="75" colorId="22" hiddenColumns="1">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5"/>
      <headerFooter alignWithMargins="0"/>
    </customSheetView>
    <customSheetView guid="{38FEF62C-E434-43FF-91B6-A4BAF1D28941}" scale="75" colorId="22" showPageBreaks="1" printArea="1" hiddenColumns="1">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6"/>
      <headerFooter alignWithMargins="0"/>
    </customSheetView>
    <customSheetView guid="{3B00EE9E-100B-4E0B-97A5-9938B41F46C6}" scale="75" colorId="22" hiddenColumns="1">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7"/>
      <headerFooter alignWithMargins="0"/>
    </customSheetView>
    <customSheetView guid="{70140D13-E05C-4A32-B097-7656031EFC54}" scale="75" colorId="22" showPageBreaks="1" printArea="1" hiddenColumns="1">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8"/>
      <headerFooter alignWithMargins="0"/>
    </customSheetView>
    <customSheetView guid="{3A57D69F-D25D-44C3-9DE0-88B774091642}" scale="75" colorId="22" showPageBreaks="1" printArea="1" hiddenColumns="1">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9"/>
      <headerFooter alignWithMargins="0"/>
    </customSheetView>
    <customSheetView guid="{CA9A34E5-DE78-429D-AEC4-74C7250B775C}" scale="75" colorId="22" showPageBreaks="1" printArea="1" hiddenColumns="1">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10"/>
      <headerFooter alignWithMargins="0"/>
    </customSheetView>
    <customSheetView guid="{B4A791FD-BFAC-4ED1-AC79-FF865E98E4E3}" scale="75" colorId="22">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11"/>
      <headerFooter alignWithMargins="0"/>
    </customSheetView>
    <customSheetView guid="{1DFCFAAB-BEA9-4033-B573-C1428C6D4616}" scale="75" colorId="22">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12"/>
      <headerFooter alignWithMargins="0"/>
    </customSheetView>
    <customSheetView guid="{24B34512-AD5F-4011-887B-567D11190E35}" scale="75" colorId="22" showPageBreaks="1">
      <rowBreaks count="1" manualBreakCount="1">
        <brk id="57" max="8" man="1"/>
      </rowBreaks>
      <colBreaks count="1" manualBreakCount="1">
        <brk id="3" max="56" man="1"/>
      </colBreaks>
      <pageMargins left="0.25" right="0.38" top="0.3" bottom="0.26" header="0" footer="0"/>
      <printOptions horizontalCentered="1" verticalCentered="1"/>
      <pageSetup scale="60" fitToWidth="2" fitToHeight="2" orientation="portrait" r:id="rId13"/>
      <headerFooter alignWithMargins="0"/>
    </customSheetView>
  </customSheetViews>
  <printOptions horizontalCentered="1" verticalCentered="1"/>
  <pageMargins left="0.25" right="0.38" top="0.3" bottom="0.26" header="0" footer="0"/>
  <pageSetup scale="60" fitToWidth="2" fitToHeight="2" orientation="portrait" r:id="rId14"/>
  <headerFooter alignWithMargins="0"/>
  <rowBreaks count="1" manualBreakCount="1">
    <brk id="57" max="8" man="1"/>
  </rowBreaks>
  <colBreaks count="1" manualBreakCount="1">
    <brk id="3" max="56" man="1"/>
  </colBreaks>
  <legacyDrawing r:id="rId15"/>
</worksheet>
</file>

<file path=xl/worksheets/sheet31.xml><?xml version="1.0" encoding="utf-8"?>
<worksheet xmlns="http://schemas.openxmlformats.org/spreadsheetml/2006/main" xmlns:r="http://schemas.openxmlformats.org/officeDocument/2006/relationships">
  <sheetPr transitionEvaluation="1"/>
  <dimension ref="A1:L305"/>
  <sheetViews>
    <sheetView defaultGridColor="0" view="pageBreakPreview" colorId="22" zoomScale="50" zoomScaleNormal="70" zoomScaleSheetLayoutView="50" workbookViewId="0">
      <selection activeCell="C29" sqref="C29"/>
    </sheetView>
  </sheetViews>
  <sheetFormatPr defaultColWidth="9.6640625" defaultRowHeight="15"/>
  <cols>
    <col min="1" max="1" width="6" customWidth="1"/>
    <col min="2" max="2" width="54.77734375" customWidth="1"/>
    <col min="3" max="3" width="66" customWidth="1"/>
    <col min="4" max="4" width="4.6640625" customWidth="1"/>
    <col min="5" max="5" width="1.6640625" customWidth="1"/>
    <col min="6" max="6" width="63.6640625" customWidth="1"/>
    <col min="7" max="7" width="3.6640625" customWidth="1"/>
    <col min="8" max="8" width="13.6640625" customWidth="1"/>
    <col min="9" max="9" width="1.6640625" customWidth="1"/>
    <col min="10" max="10" width="3.6640625" customWidth="1"/>
    <col min="11" max="11" width="13.6640625" customWidth="1"/>
    <col min="12" max="12" width="1.6640625" customWidth="1"/>
  </cols>
  <sheetData>
    <row r="1" spans="1:12" ht="18" customHeight="1" thickBot="1">
      <c r="A1" s="43"/>
      <c r="B1" s="43" t="str">
        <f>'Data Sheet'!$A$51</f>
        <v>Annual Report of Central Hudson Gas &amp; Electric Corp.                                                                                                    Year ended December 31, 2013</v>
      </c>
      <c r="C1" s="585"/>
      <c r="D1" s="43" t="str">
        <f>'Data Sheet'!$A$49</f>
        <v>Annual Report of Central Hudson Gas &amp; Electric Corp.</v>
      </c>
      <c r="E1" s="592"/>
      <c r="F1" s="592"/>
      <c r="G1" s="592"/>
      <c r="H1" s="191" t="str">
        <f>'Data Sheet'!$A$45</f>
        <v>Year ended December 31, 2013</v>
      </c>
      <c r="I1" s="214"/>
      <c r="J1" s="214"/>
      <c r="K1" s="214"/>
      <c r="L1" s="214"/>
    </row>
    <row r="2" spans="1:12" ht="18" customHeight="1">
      <c r="A2" s="603"/>
      <c r="B2" s="604"/>
      <c r="C2" s="46"/>
      <c r="D2" s="593"/>
      <c r="E2" s="594"/>
      <c r="F2" s="594"/>
      <c r="G2" s="594"/>
      <c r="H2" s="594"/>
      <c r="I2" s="594"/>
      <c r="J2" s="594"/>
      <c r="K2" s="594"/>
      <c r="L2" s="595"/>
    </row>
    <row r="3" spans="1:12" ht="18" customHeight="1">
      <c r="A3" s="50"/>
      <c r="B3" s="1155" t="s">
        <v>1067</v>
      </c>
      <c r="C3" s="49"/>
      <c r="D3" s="89" t="s">
        <v>1826</v>
      </c>
      <c r="E3" s="214"/>
      <c r="F3" s="214"/>
      <c r="G3" s="214"/>
      <c r="H3" s="214"/>
      <c r="I3" s="214"/>
      <c r="J3" s="214"/>
      <c r="K3" s="214"/>
      <c r="L3" s="596"/>
    </row>
    <row r="4" spans="1:12" ht="18" customHeight="1">
      <c r="A4" s="50"/>
      <c r="C4" s="51"/>
      <c r="D4" s="50"/>
      <c r="L4" s="51"/>
    </row>
    <row r="5" spans="1:12" ht="18" customHeight="1">
      <c r="A5" s="257" t="s">
        <v>2358</v>
      </c>
      <c r="B5" s="678" t="s">
        <v>1827</v>
      </c>
      <c r="C5" s="51"/>
      <c r="D5" s="564"/>
      <c r="E5" s="554"/>
      <c r="F5" s="181"/>
      <c r="G5" s="554"/>
      <c r="H5" s="181"/>
      <c r="I5" s="181"/>
      <c r="J5" s="554"/>
      <c r="K5" s="181"/>
      <c r="L5" s="182"/>
    </row>
    <row r="6" spans="1:12" ht="18" customHeight="1">
      <c r="A6" s="50"/>
      <c r="B6" s="678" t="s">
        <v>1828</v>
      </c>
      <c r="C6" s="51"/>
      <c r="D6" s="257" t="s">
        <v>2411</v>
      </c>
      <c r="E6" s="222"/>
      <c r="F6" s="501" t="s">
        <v>1829</v>
      </c>
      <c r="G6" s="222"/>
      <c r="H6" t="s">
        <v>646</v>
      </c>
      <c r="J6" s="222"/>
      <c r="K6" t="s">
        <v>646</v>
      </c>
      <c r="L6" s="51"/>
    </row>
    <row r="7" spans="1:12" ht="18" customHeight="1">
      <c r="A7" s="50"/>
      <c r="B7" s="678" t="s">
        <v>1830</v>
      </c>
      <c r="C7" s="51"/>
      <c r="D7" s="257" t="s">
        <v>2417</v>
      </c>
      <c r="E7" s="222"/>
      <c r="F7" s="501" t="s">
        <v>2512</v>
      </c>
      <c r="G7" s="222"/>
      <c r="H7" s="501" t="s">
        <v>2513</v>
      </c>
      <c r="J7" s="222"/>
      <c r="K7" s="501" t="s">
        <v>644</v>
      </c>
      <c r="L7" s="51"/>
    </row>
    <row r="8" spans="1:12" ht="18" customHeight="1">
      <c r="A8" s="50"/>
      <c r="B8" s="678" t="s">
        <v>1831</v>
      </c>
      <c r="C8" s="51"/>
      <c r="D8" s="220"/>
      <c r="E8" s="224"/>
      <c r="F8" s="143"/>
      <c r="G8" s="224"/>
      <c r="H8" s="143"/>
      <c r="I8" s="143"/>
      <c r="J8" s="224"/>
      <c r="K8" s="143"/>
      <c r="L8" s="144"/>
    </row>
    <row r="9" spans="1:12" ht="18" customHeight="1">
      <c r="A9" s="50"/>
      <c r="B9" s="678" t="s">
        <v>1832</v>
      </c>
      <c r="C9" s="51"/>
      <c r="D9" s="50"/>
      <c r="E9" s="222"/>
      <c r="F9" s="501" t="s">
        <v>1478</v>
      </c>
      <c r="G9" s="222"/>
      <c r="H9" s="1030"/>
      <c r="J9" s="222"/>
      <c r="K9" s="186"/>
      <c r="L9" s="51"/>
    </row>
    <row r="10" spans="1:12" ht="18" customHeight="1">
      <c r="A10" s="50"/>
      <c r="B10" s="678" t="s">
        <v>1833</v>
      </c>
      <c r="C10" s="51"/>
      <c r="D10" s="257" t="s">
        <v>2407</v>
      </c>
      <c r="E10" s="222"/>
      <c r="F10" t="s">
        <v>1834</v>
      </c>
      <c r="G10" s="222"/>
      <c r="H10" s="1196"/>
      <c r="J10" s="246" t="s">
        <v>2358</v>
      </c>
      <c r="K10" s="1198">
        <v>0</v>
      </c>
      <c r="L10" s="51"/>
    </row>
    <row r="11" spans="1:12" ht="18" customHeight="1">
      <c r="A11" s="50"/>
      <c r="B11" s="678" t="s">
        <v>1835</v>
      </c>
      <c r="C11" s="51"/>
      <c r="D11" s="257" t="s">
        <v>649</v>
      </c>
      <c r="E11" s="222"/>
      <c r="F11" t="s">
        <v>1836</v>
      </c>
      <c r="G11" s="222"/>
      <c r="H11" s="1196"/>
      <c r="J11" s="246" t="s">
        <v>2360</v>
      </c>
      <c r="K11" s="1198">
        <v>0</v>
      </c>
      <c r="L11" s="51"/>
    </row>
    <row r="12" spans="1:12" ht="18" customHeight="1">
      <c r="A12" s="50"/>
      <c r="B12" s="678" t="s">
        <v>1837</v>
      </c>
      <c r="C12" s="51"/>
      <c r="D12" s="50"/>
      <c r="E12" s="222"/>
      <c r="F12" t="s">
        <v>1838</v>
      </c>
      <c r="G12" s="222"/>
      <c r="H12" s="1197"/>
      <c r="J12" s="222"/>
      <c r="K12" s="1197"/>
      <c r="L12" s="51"/>
    </row>
    <row r="13" spans="1:12" ht="18" customHeight="1">
      <c r="A13" s="50"/>
      <c r="B13" s="678" t="s">
        <v>1839</v>
      </c>
      <c r="C13" s="51"/>
      <c r="D13" s="257" t="s">
        <v>689</v>
      </c>
      <c r="E13" s="222"/>
      <c r="F13" t="s">
        <v>1840</v>
      </c>
      <c r="G13" s="246" t="s">
        <v>2363</v>
      </c>
      <c r="H13" s="1198">
        <v>0</v>
      </c>
      <c r="J13" s="222"/>
      <c r="K13" s="1197"/>
      <c r="L13" s="51"/>
    </row>
    <row r="14" spans="1:12" ht="18" customHeight="1">
      <c r="A14" s="50"/>
      <c r="B14" s="678" t="s">
        <v>2841</v>
      </c>
      <c r="C14" s="51"/>
      <c r="D14" s="257" t="s">
        <v>698</v>
      </c>
      <c r="E14" s="222"/>
      <c r="F14" t="s">
        <v>2842</v>
      </c>
      <c r="G14" s="246" t="s">
        <v>2366</v>
      </c>
      <c r="H14" s="1198">
        <v>0</v>
      </c>
      <c r="J14" s="222"/>
      <c r="K14" s="1197"/>
      <c r="L14" s="51"/>
    </row>
    <row r="15" spans="1:12" ht="18" customHeight="1">
      <c r="A15" s="50"/>
      <c r="B15" s="678" t="s">
        <v>149</v>
      </c>
      <c r="C15" s="51"/>
      <c r="D15" s="257" t="s">
        <v>699</v>
      </c>
      <c r="E15" s="222"/>
      <c r="F15" t="s">
        <v>150</v>
      </c>
      <c r="G15" s="222"/>
      <c r="H15" s="1196"/>
      <c r="J15" s="246" t="s">
        <v>2368</v>
      </c>
      <c r="K15" s="1202">
        <f>H13-H14</f>
        <v>0</v>
      </c>
      <c r="L15" s="51"/>
    </row>
    <row r="16" spans="1:12" ht="18" customHeight="1">
      <c r="A16" s="50"/>
      <c r="B16" s="678" t="s">
        <v>151</v>
      </c>
      <c r="C16" s="51"/>
      <c r="D16" s="50"/>
      <c r="E16" s="222"/>
      <c r="F16" t="s">
        <v>1062</v>
      </c>
      <c r="G16" s="222"/>
      <c r="H16" s="1197"/>
      <c r="J16" s="222"/>
      <c r="K16" s="1203"/>
      <c r="L16" s="51"/>
    </row>
    <row r="17" spans="1:12" ht="18" customHeight="1">
      <c r="A17" s="50"/>
      <c r="B17" s="1693" t="s">
        <v>3653</v>
      </c>
      <c r="C17" s="51"/>
      <c r="D17" s="257" t="s">
        <v>2180</v>
      </c>
      <c r="E17" s="222"/>
      <c r="F17" t="s">
        <v>2106</v>
      </c>
      <c r="G17" s="246" t="s">
        <v>2371</v>
      </c>
      <c r="H17" s="1198">
        <v>0</v>
      </c>
      <c r="J17" s="222"/>
      <c r="K17" s="1197"/>
      <c r="L17" s="51"/>
    </row>
    <row r="18" spans="1:12" ht="18" customHeight="1">
      <c r="A18" s="50"/>
      <c r="B18" s="678" t="s">
        <v>2107</v>
      </c>
      <c r="C18" s="51"/>
      <c r="D18" s="257" t="s">
        <v>2186</v>
      </c>
      <c r="E18" s="222"/>
      <c r="F18" t="s">
        <v>2108</v>
      </c>
      <c r="G18" s="246" t="s">
        <v>1492</v>
      </c>
      <c r="H18" s="1198">
        <v>0</v>
      </c>
      <c r="J18" s="222" t="s">
        <v>2109</v>
      </c>
      <c r="K18" s="1197"/>
      <c r="L18" s="51"/>
    </row>
    <row r="19" spans="1:12" ht="18" customHeight="1">
      <c r="A19" s="50"/>
      <c r="B19" s="70" t="s">
        <v>3654</v>
      </c>
      <c r="C19" s="51"/>
      <c r="D19" s="257" t="s">
        <v>2187</v>
      </c>
      <c r="E19" s="222"/>
      <c r="F19" t="s">
        <v>2110</v>
      </c>
      <c r="G19" s="246" t="s">
        <v>1066</v>
      </c>
      <c r="H19" s="1199">
        <v>0</v>
      </c>
      <c r="J19" s="222"/>
      <c r="K19" s="1197"/>
      <c r="L19" s="51"/>
    </row>
    <row r="20" spans="1:12" ht="18" customHeight="1">
      <c r="A20" s="50"/>
      <c r="B20" s="678"/>
      <c r="C20" s="51"/>
      <c r="D20" s="257" t="s">
        <v>1456</v>
      </c>
      <c r="E20" s="222"/>
      <c r="F20" t="s">
        <v>2111</v>
      </c>
      <c r="G20" s="222"/>
      <c r="H20" s="1197"/>
      <c r="J20" s="246" t="s">
        <v>1819</v>
      </c>
      <c r="K20" s="1202">
        <f>(+H17*(+H18/10000)*+H19)*100</f>
        <v>0</v>
      </c>
      <c r="L20" s="51"/>
    </row>
    <row r="21" spans="1:12" ht="18" customHeight="1">
      <c r="A21" s="257" t="s">
        <v>2360</v>
      </c>
      <c r="B21" s="678" t="s">
        <v>2112</v>
      </c>
      <c r="C21" s="51"/>
      <c r="D21" s="50"/>
      <c r="E21" s="222"/>
      <c r="F21" t="s">
        <v>2113</v>
      </c>
      <c r="G21" s="222"/>
      <c r="H21" s="1197"/>
      <c r="J21" s="222"/>
      <c r="K21" s="1203"/>
      <c r="L21" s="51"/>
    </row>
    <row r="22" spans="1:12" ht="18" customHeight="1">
      <c r="A22" s="50"/>
      <c r="B22" s="678" t="s">
        <v>2114</v>
      </c>
      <c r="C22" s="51"/>
      <c r="D22" s="257" t="s">
        <v>2189</v>
      </c>
      <c r="E22" s="222"/>
      <c r="F22" t="s">
        <v>2115</v>
      </c>
      <c r="G22" s="246" t="s">
        <v>1823</v>
      </c>
      <c r="H22" s="1198">
        <v>0</v>
      </c>
      <c r="J22" s="222"/>
      <c r="K22" s="1197"/>
      <c r="L22" s="51"/>
    </row>
    <row r="23" spans="1:12" ht="18" customHeight="1">
      <c r="A23" s="50"/>
      <c r="B23" s="678"/>
      <c r="C23" s="51"/>
      <c r="D23" s="257" t="s">
        <v>2190</v>
      </c>
      <c r="E23" s="222"/>
      <c r="F23" t="s">
        <v>2116</v>
      </c>
      <c r="G23" s="246" t="s">
        <v>1497</v>
      </c>
      <c r="H23" s="1198">
        <v>0</v>
      </c>
      <c r="J23" s="222"/>
      <c r="K23" s="1197"/>
      <c r="L23" s="51"/>
    </row>
    <row r="24" spans="1:12" ht="18" customHeight="1">
      <c r="A24" s="257" t="s">
        <v>2363</v>
      </c>
      <c r="B24" s="678" t="s">
        <v>2117</v>
      </c>
      <c r="C24" s="51"/>
      <c r="D24" s="257" t="s">
        <v>2192</v>
      </c>
      <c r="E24" s="222"/>
      <c r="F24" t="s">
        <v>2118</v>
      </c>
      <c r="G24" s="222"/>
      <c r="H24" s="1197"/>
      <c r="J24" s="246" t="s">
        <v>1501</v>
      </c>
      <c r="K24" s="1202">
        <f>H22-H23</f>
        <v>0</v>
      </c>
      <c r="L24" s="51"/>
    </row>
    <row r="25" spans="1:12" ht="18" customHeight="1">
      <c r="A25" s="50"/>
      <c r="B25" s="1724" t="s">
        <v>3738</v>
      </c>
      <c r="C25" s="51"/>
      <c r="D25" s="257" t="s">
        <v>2194</v>
      </c>
      <c r="E25" s="222"/>
      <c r="F25" t="s">
        <v>2119</v>
      </c>
      <c r="G25" s="222"/>
      <c r="H25" s="1197"/>
      <c r="J25" s="246" t="s">
        <v>1504</v>
      </c>
      <c r="K25" s="1202">
        <f>K10+K11+K15+K20+K24</f>
        <v>0</v>
      </c>
      <c r="L25" s="51"/>
    </row>
    <row r="26" spans="1:12" ht="18" customHeight="1">
      <c r="A26" s="50"/>
      <c r="B26" s="678" t="s">
        <v>2120</v>
      </c>
      <c r="C26" s="51"/>
      <c r="D26" s="257" t="s">
        <v>2198</v>
      </c>
      <c r="E26" s="222"/>
      <c r="F26" t="s">
        <v>2121</v>
      </c>
      <c r="G26" s="222"/>
      <c r="H26" s="1197"/>
      <c r="J26" s="246" t="s">
        <v>2122</v>
      </c>
      <c r="K26" s="1204">
        <f>IF(K25=0,0,+H22/+H17)</f>
        <v>0</v>
      </c>
      <c r="L26" s="51"/>
    </row>
    <row r="27" spans="1:12" ht="18" customHeight="1">
      <c r="A27" s="50"/>
      <c r="B27" s="678"/>
      <c r="C27" s="51"/>
      <c r="D27" s="258" t="s">
        <v>2199</v>
      </c>
      <c r="E27" s="224"/>
      <c r="F27" s="143" t="s">
        <v>2123</v>
      </c>
      <c r="G27" s="224"/>
      <c r="H27" s="1200"/>
      <c r="I27" s="143"/>
      <c r="J27" s="250" t="s">
        <v>2124</v>
      </c>
      <c r="K27" s="1202">
        <f>K25*+K26</f>
        <v>0</v>
      </c>
      <c r="L27" s="144"/>
    </row>
    <row r="28" spans="1:12" ht="18" customHeight="1">
      <c r="A28" s="257" t="s">
        <v>2366</v>
      </c>
      <c r="B28" s="678" t="s">
        <v>2125</v>
      </c>
      <c r="C28" s="51"/>
      <c r="D28" s="553"/>
      <c r="E28" s="222"/>
      <c r="F28" s="501" t="s">
        <v>1514</v>
      </c>
      <c r="G28" s="222"/>
      <c r="H28" s="1197"/>
      <c r="J28" s="222"/>
      <c r="K28" s="1203"/>
      <c r="L28" s="51"/>
    </row>
    <row r="29" spans="1:12" ht="18" customHeight="1">
      <c r="A29" s="50"/>
      <c r="B29" s="678" t="s">
        <v>2126</v>
      </c>
      <c r="C29" s="51"/>
      <c r="D29" s="257" t="s">
        <v>2200</v>
      </c>
      <c r="E29" s="222"/>
      <c r="F29" t="s">
        <v>2127</v>
      </c>
      <c r="G29" s="222"/>
      <c r="H29" s="1197"/>
      <c r="J29" s="246" t="s">
        <v>2128</v>
      </c>
      <c r="K29" s="1198">
        <v>0</v>
      </c>
      <c r="L29" s="51"/>
    </row>
    <row r="30" spans="1:12" ht="18" customHeight="1">
      <c r="A30" s="50"/>
      <c r="B30" s="678" t="s">
        <v>2129</v>
      </c>
      <c r="C30" s="51"/>
      <c r="D30" s="50"/>
      <c r="E30" s="222"/>
      <c r="F30" t="s">
        <v>2130</v>
      </c>
      <c r="G30" s="222"/>
      <c r="H30" s="1197"/>
      <c r="J30" s="222"/>
      <c r="K30" s="1197"/>
      <c r="L30" s="51"/>
    </row>
    <row r="31" spans="1:12" ht="18" customHeight="1">
      <c r="A31" s="50"/>
      <c r="B31" s="678"/>
      <c r="C31" s="51"/>
      <c r="D31" s="257" t="s">
        <v>2201</v>
      </c>
      <c r="E31" s="222"/>
      <c r="F31" t="s">
        <v>2131</v>
      </c>
      <c r="G31" s="246" t="s">
        <v>2132</v>
      </c>
      <c r="H31" s="1201">
        <v>0</v>
      </c>
      <c r="J31" s="222"/>
      <c r="K31" s="1197"/>
      <c r="L31" s="51"/>
    </row>
    <row r="32" spans="1:12" ht="18" customHeight="1">
      <c r="A32" s="257" t="s">
        <v>2368</v>
      </c>
      <c r="B32" s="678" t="s">
        <v>2133</v>
      </c>
      <c r="C32" s="51"/>
      <c r="D32" s="258" t="s">
        <v>1695</v>
      </c>
      <c r="E32" s="224"/>
      <c r="F32" s="143" t="s">
        <v>2134</v>
      </c>
      <c r="G32" s="224"/>
      <c r="H32" s="1200"/>
      <c r="I32" s="143"/>
      <c r="J32" s="250" t="s">
        <v>2135</v>
      </c>
      <c r="K32" s="1202">
        <f>K29*(1-H31)</f>
        <v>0</v>
      </c>
      <c r="L32" s="144"/>
    </row>
    <row r="33" spans="1:12" ht="18" customHeight="1">
      <c r="A33" s="50"/>
      <c r="B33" s="678"/>
      <c r="C33" s="51"/>
      <c r="D33" s="50"/>
      <c r="E33" s="678" t="s">
        <v>2136</v>
      </c>
      <c r="K33" t="s">
        <v>646</v>
      </c>
      <c r="L33" s="51"/>
    </row>
    <row r="34" spans="1:12" ht="18" customHeight="1">
      <c r="A34" s="257" t="s">
        <v>2371</v>
      </c>
      <c r="B34" s="678" t="s">
        <v>182</v>
      </c>
      <c r="C34" s="51"/>
      <c r="D34" s="50"/>
      <c r="L34" s="51"/>
    </row>
    <row r="35" spans="1:12" ht="18" customHeight="1">
      <c r="A35" s="50"/>
      <c r="B35" s="678" t="s">
        <v>183</v>
      </c>
      <c r="C35" s="51"/>
      <c r="D35" s="50"/>
      <c r="G35" s="48"/>
      <c r="H35" s="48"/>
      <c r="I35" s="48"/>
      <c r="J35" s="48"/>
      <c r="K35" s="48"/>
      <c r="L35" s="51"/>
    </row>
    <row r="36" spans="1:12" ht="18" customHeight="1">
      <c r="A36" s="50"/>
      <c r="B36" s="1660"/>
      <c r="C36" s="51"/>
      <c r="D36" s="50"/>
      <c r="E36" t="s">
        <v>184</v>
      </c>
      <c r="L36" s="51"/>
    </row>
    <row r="37" spans="1:12" ht="18" customHeight="1">
      <c r="A37" s="257" t="s">
        <v>1492</v>
      </c>
      <c r="B37" s="678" t="s">
        <v>2427</v>
      </c>
      <c r="C37" s="51"/>
      <c r="D37" s="50"/>
      <c r="F37" t="s">
        <v>2428</v>
      </c>
      <c r="K37" s="1205" t="s">
        <v>3102</v>
      </c>
      <c r="L37" s="51"/>
    </row>
    <row r="38" spans="1:12" ht="18" customHeight="1">
      <c r="A38" s="50"/>
      <c r="B38" s="678" t="s">
        <v>2429</v>
      </c>
      <c r="C38" s="51"/>
      <c r="D38" s="50"/>
      <c r="F38" t="s">
        <v>2430</v>
      </c>
      <c r="K38" s="1205" t="s">
        <v>3102</v>
      </c>
      <c r="L38" s="51"/>
    </row>
    <row r="39" spans="1:12" ht="18" customHeight="1">
      <c r="A39" s="50"/>
      <c r="B39" s="678" t="s">
        <v>2431</v>
      </c>
      <c r="C39" s="51"/>
      <c r="D39" s="50"/>
      <c r="F39" t="s">
        <v>2432</v>
      </c>
      <c r="K39" s="1205" t="s">
        <v>3102</v>
      </c>
      <c r="L39" s="51"/>
    </row>
    <row r="40" spans="1:12" ht="18" customHeight="1">
      <c r="A40" s="50"/>
      <c r="B40" s="678"/>
      <c r="C40" s="51"/>
      <c r="D40" s="50"/>
      <c r="L40" s="51"/>
    </row>
    <row r="41" spans="1:12" ht="18" customHeight="1">
      <c r="A41" s="257" t="s">
        <v>1066</v>
      </c>
      <c r="B41" s="678" t="s">
        <v>2433</v>
      </c>
      <c r="C41" s="51"/>
      <c r="D41" s="50"/>
      <c r="E41" s="678" t="s">
        <v>2434</v>
      </c>
      <c r="F41" s="48"/>
      <c r="G41" s="48"/>
      <c r="H41" s="48"/>
      <c r="I41" s="48"/>
      <c r="J41" s="48"/>
      <c r="K41" s="48"/>
      <c r="L41" s="51"/>
    </row>
    <row r="42" spans="1:12" ht="18" customHeight="1">
      <c r="A42" s="50"/>
      <c r="B42" s="678" t="s">
        <v>2435</v>
      </c>
      <c r="C42" s="51"/>
      <c r="D42" s="50"/>
      <c r="E42" t="s">
        <v>2436</v>
      </c>
      <c r="L42" s="51"/>
    </row>
    <row r="43" spans="1:12" ht="18" customHeight="1">
      <c r="A43" s="50"/>
      <c r="B43" s="678"/>
      <c r="C43" s="51"/>
      <c r="D43" s="50"/>
      <c r="E43" s="1"/>
      <c r="F43" s="1"/>
      <c r="G43" s="1"/>
      <c r="H43" s="1"/>
      <c r="I43" s="1"/>
      <c r="J43" s="1"/>
      <c r="K43" s="1"/>
      <c r="L43" s="51"/>
    </row>
    <row r="44" spans="1:12" ht="18" customHeight="1">
      <c r="A44" s="257" t="s">
        <v>1819</v>
      </c>
      <c r="B44" s="1694" t="s">
        <v>3701</v>
      </c>
      <c r="C44" s="51"/>
      <c r="D44" s="50"/>
      <c r="E44" s="1"/>
      <c r="F44" s="1"/>
      <c r="G44" s="1"/>
      <c r="H44" s="1"/>
      <c r="I44" s="1"/>
      <c r="J44" s="1"/>
      <c r="K44" s="1"/>
      <c r="L44" s="51"/>
    </row>
    <row r="45" spans="1:12" ht="18" customHeight="1">
      <c r="A45" s="50"/>
      <c r="B45" s="678" t="s">
        <v>2437</v>
      </c>
      <c r="C45" s="51"/>
      <c r="D45" s="50"/>
      <c r="E45" s="1"/>
      <c r="F45" s="3"/>
      <c r="G45" s="3"/>
      <c r="H45" s="3"/>
      <c r="I45" s="3"/>
      <c r="J45" s="3"/>
      <c r="K45" s="3"/>
      <c r="L45" s="51"/>
    </row>
    <row r="46" spans="1:12" ht="18" customHeight="1">
      <c r="A46" s="50"/>
      <c r="B46" s="1087"/>
      <c r="C46" s="51"/>
      <c r="D46" s="50"/>
      <c r="E46" s="678" t="s">
        <v>2438</v>
      </c>
      <c r="G46" s="48"/>
      <c r="H46" s="48"/>
      <c r="I46" s="48"/>
      <c r="J46" s="48"/>
      <c r="K46" s="48"/>
      <c r="L46" s="51"/>
    </row>
    <row r="47" spans="1:12" ht="18" customHeight="1">
      <c r="A47" s="564"/>
      <c r="B47" s="678" t="s">
        <v>2439</v>
      </c>
      <c r="C47" s="182"/>
      <c r="D47" s="50"/>
      <c r="E47" s="678" t="s">
        <v>2440</v>
      </c>
      <c r="G47" s="48"/>
      <c r="H47" s="48"/>
      <c r="I47" s="48"/>
      <c r="J47" s="48"/>
      <c r="K47" s="48"/>
      <c r="L47" s="51"/>
    </row>
    <row r="48" spans="1:12" ht="18" customHeight="1">
      <c r="A48" s="50"/>
      <c r="B48" s="70" t="s">
        <v>3722</v>
      </c>
      <c r="C48" s="51"/>
      <c r="D48" s="50"/>
      <c r="E48" s="678" t="s">
        <v>2441</v>
      </c>
      <c r="G48" s="48"/>
      <c r="H48" s="48"/>
      <c r="I48" s="48"/>
      <c r="J48" s="48"/>
      <c r="K48" s="48"/>
      <c r="L48" s="51"/>
    </row>
    <row r="49" spans="1:12" ht="18" customHeight="1">
      <c r="A49" s="50"/>
      <c r="B49" s="678" t="s">
        <v>2442</v>
      </c>
      <c r="C49" s="51"/>
      <c r="D49" s="50"/>
      <c r="E49" s="1"/>
      <c r="F49" s="1"/>
      <c r="G49" s="1"/>
      <c r="H49" s="1"/>
      <c r="I49" s="1"/>
      <c r="J49" s="1"/>
      <c r="K49" s="1"/>
      <c r="L49" s="51"/>
    </row>
    <row r="50" spans="1:12" ht="18" customHeight="1">
      <c r="A50" s="50"/>
      <c r="B50" s="678" t="s">
        <v>2443</v>
      </c>
      <c r="C50" s="51"/>
      <c r="D50" s="50"/>
      <c r="E50" s="1"/>
      <c r="F50" s="1"/>
      <c r="G50" s="1"/>
      <c r="H50" s="1"/>
      <c r="I50" s="1"/>
      <c r="J50" s="1"/>
      <c r="K50" s="1"/>
      <c r="L50" s="51"/>
    </row>
    <row r="51" spans="1:12" ht="18" customHeight="1">
      <c r="A51" s="50"/>
      <c r="B51" s="678"/>
      <c r="C51" s="51"/>
      <c r="D51" s="50"/>
      <c r="E51" s="1"/>
      <c r="F51" s="1"/>
      <c r="G51" s="1"/>
      <c r="H51" s="1"/>
      <c r="I51" s="1"/>
      <c r="J51" s="1"/>
      <c r="K51" s="1"/>
      <c r="L51" s="51"/>
    </row>
    <row r="52" spans="1:12" ht="18" customHeight="1">
      <c r="A52" s="50"/>
      <c r="B52" s="48"/>
      <c r="C52" s="51"/>
      <c r="D52" s="50"/>
      <c r="E52" s="678" t="s">
        <v>2444</v>
      </c>
      <c r="F52" s="48"/>
      <c r="G52" s="48"/>
      <c r="H52" s="48"/>
      <c r="I52" s="48"/>
      <c r="J52" s="48"/>
      <c r="K52" s="48"/>
      <c r="L52" s="51"/>
    </row>
    <row r="53" spans="1:12" ht="18" customHeight="1">
      <c r="A53" s="50"/>
      <c r="B53" s="48"/>
      <c r="C53" s="51"/>
      <c r="D53" s="50"/>
      <c r="F53" t="s">
        <v>2445</v>
      </c>
      <c r="K53" s="1193" t="s">
        <v>3102</v>
      </c>
      <c r="L53" s="51"/>
    </row>
    <row r="54" spans="1:12" ht="18" customHeight="1">
      <c r="A54" s="50"/>
      <c r="C54" s="51"/>
      <c r="D54" s="50"/>
      <c r="F54" t="s">
        <v>2940</v>
      </c>
      <c r="K54" s="1205" t="s">
        <v>3102</v>
      </c>
      <c r="L54" s="51"/>
    </row>
    <row r="55" spans="1:12" ht="18" customHeight="1">
      <c r="A55" s="50"/>
      <c r="C55" s="51"/>
      <c r="D55" s="50"/>
      <c r="F55" t="s">
        <v>2941</v>
      </c>
      <c r="K55" s="1205" t="s">
        <v>3102</v>
      </c>
      <c r="L55" s="51"/>
    </row>
    <row r="56" spans="1:12" ht="18" customHeight="1">
      <c r="A56" s="50"/>
      <c r="C56" s="51"/>
      <c r="D56" s="50"/>
      <c r="K56" s="1"/>
      <c r="L56" s="51"/>
    </row>
    <row r="57" spans="1:12" ht="18" customHeight="1">
      <c r="A57" s="50"/>
      <c r="C57" s="51"/>
      <c r="D57" s="50"/>
      <c r="L57" s="51"/>
    </row>
    <row r="58" spans="1:12" ht="18" customHeight="1">
      <c r="A58" s="50"/>
      <c r="C58" s="51"/>
      <c r="D58" s="50"/>
      <c r="F58" s="1"/>
      <c r="G58" s="1"/>
      <c r="H58" s="1"/>
      <c r="I58" s="1"/>
      <c r="J58" s="1"/>
      <c r="K58" s="1"/>
      <c r="L58" s="51"/>
    </row>
    <row r="59" spans="1:12" ht="18" customHeight="1" thickBot="1">
      <c r="A59" s="133"/>
      <c r="B59" s="61"/>
      <c r="C59" s="62"/>
      <c r="D59" s="133"/>
      <c r="E59" s="61"/>
      <c r="F59" s="67"/>
      <c r="G59" s="67"/>
      <c r="H59" s="67"/>
      <c r="I59" s="67"/>
      <c r="J59" s="67"/>
      <c r="K59" s="67"/>
      <c r="L59" s="62"/>
    </row>
    <row r="60" spans="1:12" ht="18" customHeight="1">
      <c r="C60" s="129" t="s">
        <v>1531</v>
      </c>
      <c r="K60" t="s">
        <v>1531</v>
      </c>
    </row>
    <row r="61" spans="1:12" ht="18" customHeight="1">
      <c r="A61" s="48"/>
      <c r="B61" s="48">
        <v>28</v>
      </c>
      <c r="C61" s="48"/>
      <c r="D61" s="48" t="s">
        <v>1524</v>
      </c>
      <c r="E61" s="48"/>
      <c r="F61" s="48"/>
      <c r="G61" s="48"/>
      <c r="H61" s="48"/>
      <c r="I61" s="48"/>
      <c r="J61" s="48"/>
      <c r="K61" s="48"/>
      <c r="L61" s="48"/>
    </row>
    <row r="62" spans="1:12" ht="18" customHeight="1">
      <c r="A62" s="90" t="s">
        <v>1814</v>
      </c>
      <c r="B62" s="48"/>
      <c r="C62" s="48"/>
      <c r="D62" s="48"/>
    </row>
    <row r="63" spans="1:12" ht="18" customHeight="1">
      <c r="B63" s="48"/>
      <c r="C63" s="48"/>
      <c r="D63" s="48"/>
    </row>
    <row r="64" spans="1:12" ht="18" customHeight="1"/>
    <row r="65" spans="1:3" ht="18" customHeight="1" thickBot="1">
      <c r="A65" s="43" t="str">
        <f>'Data Sheet'!$A$49</f>
        <v>Annual Report of Central Hudson Gas &amp; Electric Corp.</v>
      </c>
      <c r="B65" s="43" t="str">
        <f>'Data Sheet'!$A$49</f>
        <v>Annual Report of Central Hudson Gas &amp; Electric Corp.</v>
      </c>
      <c r="C65" s="585" t="str">
        <f>'Data Sheet'!$A$45</f>
        <v>Year ended December 31, 2013</v>
      </c>
    </row>
    <row r="66" spans="1:3" ht="18" customHeight="1">
      <c r="A66" s="603"/>
      <c r="B66" s="604"/>
      <c r="C66" s="46"/>
    </row>
    <row r="67" spans="1:3" ht="18" customHeight="1">
      <c r="A67" s="89" t="s">
        <v>1826</v>
      </c>
      <c r="B67" s="48"/>
      <c r="C67" s="49"/>
    </row>
    <row r="68" spans="1:3" ht="18" customHeight="1">
      <c r="A68" s="50"/>
      <c r="B68" s="159"/>
      <c r="C68" s="51"/>
    </row>
    <row r="69" spans="1:3" ht="18" customHeight="1">
      <c r="A69" s="50"/>
      <c r="B69" s="48"/>
      <c r="C69" s="51"/>
    </row>
    <row r="70" spans="1:3" ht="18" customHeight="1">
      <c r="A70" s="50"/>
      <c r="B70" s="48"/>
      <c r="C70" s="51"/>
    </row>
    <row r="71" spans="1:3" ht="18" customHeight="1">
      <c r="A71" s="50"/>
      <c r="B71" s="1156"/>
      <c r="C71" s="51"/>
    </row>
    <row r="72" spans="1:3" ht="18" customHeight="1">
      <c r="A72" s="564"/>
      <c r="B72" s="600"/>
      <c r="C72" s="182"/>
    </row>
    <row r="73" spans="1:3" ht="18" customHeight="1">
      <c r="A73" s="50"/>
      <c r="B73" s="48"/>
      <c r="C73" s="51"/>
    </row>
    <row r="74" spans="1:3" ht="18" customHeight="1">
      <c r="A74" s="50"/>
      <c r="C74" s="51"/>
    </row>
    <row r="75" spans="1:3" ht="18" customHeight="1">
      <c r="A75" s="50"/>
      <c r="C75" s="51"/>
    </row>
    <row r="76" spans="1:3" ht="18" customHeight="1">
      <c r="A76" s="50"/>
      <c r="B76" s="48"/>
      <c r="C76" s="51"/>
    </row>
    <row r="77" spans="1:3" ht="18" customHeight="1">
      <c r="A77" s="50"/>
      <c r="B77" s="48"/>
      <c r="C77" s="51"/>
    </row>
    <row r="78" spans="1:3" ht="18" customHeight="1">
      <c r="A78" s="50"/>
      <c r="B78" s="48"/>
      <c r="C78" s="51"/>
    </row>
    <row r="79" spans="1:3" ht="18" customHeight="1">
      <c r="A79" s="50"/>
      <c r="B79" s="48"/>
      <c r="C79" s="51"/>
    </row>
    <row r="80" spans="1:3" ht="18" customHeight="1">
      <c r="A80" s="50"/>
      <c r="B80" s="48"/>
      <c r="C80" s="51"/>
    </row>
    <row r="81" spans="1:3" ht="18" customHeight="1">
      <c r="A81" s="50"/>
      <c r="B81" s="48"/>
      <c r="C81" s="51"/>
    </row>
    <row r="82" spans="1:3" ht="18" customHeight="1">
      <c r="A82" s="50"/>
      <c r="B82" s="48"/>
      <c r="C82" s="51"/>
    </row>
    <row r="83" spans="1:3" ht="18" customHeight="1">
      <c r="A83" s="50"/>
      <c r="B83" s="48"/>
      <c r="C83" s="51"/>
    </row>
    <row r="84" spans="1:3" ht="18" customHeight="1">
      <c r="A84" s="50"/>
      <c r="C84" s="51"/>
    </row>
    <row r="85" spans="1:3" ht="18" customHeight="1">
      <c r="A85" s="50"/>
      <c r="B85" s="48"/>
      <c r="C85" s="51"/>
    </row>
    <row r="86" spans="1:3" ht="18" customHeight="1">
      <c r="A86" s="50"/>
      <c r="B86" s="48"/>
      <c r="C86" s="51"/>
    </row>
    <row r="87" spans="1:3" ht="18" customHeight="1">
      <c r="A87" s="50"/>
      <c r="C87" s="51"/>
    </row>
    <row r="88" spans="1:3" ht="18" customHeight="1">
      <c r="A88" s="50"/>
      <c r="B88" s="48"/>
      <c r="C88" s="51"/>
    </row>
    <row r="89" spans="1:3" ht="18" customHeight="1">
      <c r="A89" s="50"/>
      <c r="B89" s="48"/>
      <c r="C89" s="51"/>
    </row>
    <row r="90" spans="1:3" ht="18" customHeight="1">
      <c r="A90" s="50"/>
      <c r="B90" s="48"/>
      <c r="C90" s="51"/>
    </row>
    <row r="91" spans="1:3" ht="18" customHeight="1">
      <c r="A91" s="50"/>
      <c r="B91" s="48"/>
      <c r="C91" s="51"/>
    </row>
    <row r="92" spans="1:3" ht="18" customHeight="1">
      <c r="A92" s="50"/>
      <c r="C92" s="51"/>
    </row>
    <row r="93" spans="1:3" ht="18" customHeight="1">
      <c r="A93" s="50"/>
      <c r="C93" s="51"/>
    </row>
    <row r="94" spans="1:3" ht="18" customHeight="1">
      <c r="A94" s="50"/>
      <c r="C94" s="51"/>
    </row>
    <row r="95" spans="1:3" ht="18" customHeight="1">
      <c r="A95" s="50"/>
      <c r="C95" s="51"/>
    </row>
    <row r="96" spans="1:3" ht="18" customHeight="1">
      <c r="A96" s="50"/>
      <c r="B96" s="48"/>
      <c r="C96" s="51"/>
    </row>
    <row r="97" spans="1:3" ht="18" customHeight="1">
      <c r="A97" s="50"/>
      <c r="C97" s="51"/>
    </row>
    <row r="98" spans="1:3" ht="18" customHeight="1">
      <c r="A98" s="50"/>
      <c r="B98" s="48"/>
      <c r="C98" s="51"/>
    </row>
    <row r="99" spans="1:3" ht="18" customHeight="1">
      <c r="A99" s="50"/>
      <c r="B99" s="48"/>
      <c r="C99" s="51"/>
    </row>
    <row r="100" spans="1:3" ht="18" customHeight="1">
      <c r="A100" s="50"/>
      <c r="C100" s="51"/>
    </row>
    <row r="101" spans="1:3" ht="18" customHeight="1">
      <c r="A101" s="50"/>
      <c r="B101" s="48"/>
      <c r="C101" s="51"/>
    </row>
    <row r="102" spans="1:3" ht="18" customHeight="1">
      <c r="A102" s="50"/>
      <c r="B102" s="48"/>
      <c r="C102" s="51"/>
    </row>
    <row r="103" spans="1:3" ht="18" customHeight="1">
      <c r="A103" s="50"/>
      <c r="B103" s="48"/>
      <c r="C103" s="51"/>
    </row>
    <row r="104" spans="1:3" ht="18" customHeight="1">
      <c r="A104" s="50"/>
      <c r="B104" s="48"/>
      <c r="C104" s="51"/>
    </row>
    <row r="105" spans="1:3" ht="18" customHeight="1">
      <c r="A105" s="50"/>
      <c r="B105" s="48"/>
      <c r="C105" s="51"/>
    </row>
    <row r="106" spans="1:3" ht="18" customHeight="1">
      <c r="A106" s="50"/>
      <c r="B106" s="48"/>
      <c r="C106" s="51"/>
    </row>
    <row r="107" spans="1:3" ht="18" customHeight="1">
      <c r="A107" s="50"/>
      <c r="C107" s="51"/>
    </row>
    <row r="108" spans="1:3" ht="18" customHeight="1">
      <c r="A108" s="50"/>
      <c r="B108" s="48"/>
      <c r="C108" s="51"/>
    </row>
    <row r="109" spans="1:3" ht="18" customHeight="1">
      <c r="A109" s="50"/>
      <c r="B109" s="48"/>
      <c r="C109" s="51"/>
    </row>
    <row r="110" spans="1:3" ht="18" customHeight="1">
      <c r="A110" s="50"/>
      <c r="B110" s="48"/>
      <c r="C110" s="51"/>
    </row>
    <row r="111" spans="1:3" ht="18" customHeight="1">
      <c r="A111" s="50"/>
      <c r="C111" s="51"/>
    </row>
    <row r="112" spans="1:3" ht="18" customHeight="1">
      <c r="A112" s="50"/>
      <c r="B112" s="48"/>
      <c r="C112" s="51"/>
    </row>
    <row r="113" spans="1:3" ht="18" customHeight="1">
      <c r="A113" s="50"/>
      <c r="B113" s="48"/>
      <c r="C113" s="51"/>
    </row>
    <row r="114" spans="1:3" ht="18" customHeight="1">
      <c r="A114" s="50"/>
      <c r="B114" s="48"/>
      <c r="C114" s="51"/>
    </row>
    <row r="115" spans="1:3" ht="18" customHeight="1">
      <c r="A115" s="50"/>
      <c r="B115" s="48"/>
      <c r="C115" s="51"/>
    </row>
    <row r="116" spans="1:3" ht="18" customHeight="1">
      <c r="A116" s="50"/>
      <c r="B116" s="48"/>
      <c r="C116" s="51"/>
    </row>
    <row r="117" spans="1:3" ht="18" customHeight="1">
      <c r="A117" s="50"/>
      <c r="B117" s="48"/>
      <c r="C117" s="51"/>
    </row>
    <row r="118" spans="1:3" ht="18" customHeight="1">
      <c r="A118" s="50"/>
      <c r="C118" s="51"/>
    </row>
    <row r="119" spans="1:3" ht="18" customHeight="1">
      <c r="A119" s="50"/>
      <c r="C119" s="51"/>
    </row>
    <row r="120" spans="1:3" ht="18" customHeight="1">
      <c r="A120" s="50"/>
      <c r="C120" s="51"/>
    </row>
    <row r="121" spans="1:3" ht="18" customHeight="1">
      <c r="A121" s="50"/>
      <c r="C121" s="51"/>
    </row>
    <row r="122" spans="1:3" ht="18" customHeight="1">
      <c r="A122" s="50"/>
      <c r="C122" s="51"/>
    </row>
    <row r="123" spans="1:3" ht="18" customHeight="1">
      <c r="A123" s="50"/>
      <c r="C123" s="51"/>
    </row>
    <row r="124" spans="1:3" ht="18" customHeight="1">
      <c r="A124" s="50"/>
      <c r="C124" s="51"/>
    </row>
    <row r="125" spans="1:3" ht="18" customHeight="1">
      <c r="A125" s="50"/>
      <c r="C125" s="51"/>
    </row>
    <row r="126" spans="1:3" ht="18" customHeight="1">
      <c r="A126" s="50"/>
      <c r="C126" s="51"/>
    </row>
    <row r="127" spans="1:3" ht="18" customHeight="1">
      <c r="A127" s="50"/>
      <c r="C127" s="51"/>
    </row>
    <row r="128" spans="1:3" ht="18" customHeight="1">
      <c r="A128" s="50"/>
      <c r="C128" s="51"/>
    </row>
    <row r="129" spans="1:3" ht="18" customHeight="1" thickBot="1">
      <c r="A129" s="133"/>
      <c r="B129" s="61"/>
      <c r="C129" s="62"/>
    </row>
    <row r="130" spans="1:3" ht="18" customHeight="1">
      <c r="C130" s="48"/>
    </row>
    <row r="131" spans="1:3" ht="18" customHeight="1">
      <c r="A131" s="48"/>
      <c r="B131" s="48" t="s">
        <v>2942</v>
      </c>
      <c r="C131" s="48"/>
    </row>
    <row r="132" spans="1:3" ht="18" customHeight="1"/>
    <row r="133" spans="1:3" ht="18" customHeight="1"/>
    <row r="134" spans="1:3" ht="18" customHeight="1"/>
    <row r="135" spans="1:3" ht="18" customHeight="1">
      <c r="B135" s="70"/>
    </row>
    <row r="136" spans="1:3" ht="18" customHeight="1"/>
    <row r="137" spans="1:3" ht="18" customHeight="1"/>
    <row r="138" spans="1:3" ht="18" customHeight="1">
      <c r="B138" s="70"/>
    </row>
    <row r="139" spans="1:3" ht="18" customHeight="1">
      <c r="B139" s="70"/>
    </row>
    <row r="140" spans="1:3" ht="18" customHeight="1">
      <c r="B140" s="70"/>
    </row>
    <row r="141" spans="1:3" ht="18" customHeight="1">
      <c r="B141" s="70"/>
    </row>
    <row r="142" spans="1:3" ht="18" customHeight="1">
      <c r="B142" s="70"/>
    </row>
    <row r="143" spans="1:3" ht="18" customHeight="1">
      <c r="B143" s="70"/>
    </row>
    <row r="144" spans="1:3"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sheetData>
  <customSheetViews>
    <customSheetView guid="{4928BF23-7841-445B-B276-4DDA011E86BA}" scale="50" colorId="22" showPageBreaks="1" printArea="1" view="pageBreakPreview" topLeftCell="A10">
      <selection activeCell="B44" sqref="B44"/>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1"/>
      <headerFooter alignWithMargins="0"/>
    </customSheetView>
    <customSheetView guid="{10BEBEA5-666D-4E42-8C33-BE2CECB0CEEE}" scale="70" colorId="22">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2"/>
      <headerFooter alignWithMargins="0"/>
    </customSheetView>
    <customSheetView guid="{7EABFE2B-86ED-418A-B3E7-C3498E6134E5}" scale="70" colorId="22">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3"/>
      <headerFooter alignWithMargins="0"/>
    </customSheetView>
    <customSheetView guid="{8787D503-0E53-496F-A823-DBDA291CFB74}" scale="70" colorId="22" showPageBreaks="1">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4"/>
      <headerFooter alignWithMargins="0"/>
    </customSheetView>
    <customSheetView guid="{22D28A66-17F3-4A9A-B88B-6F61E2AD90F2}" scale="70" colorId="22">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5"/>
      <headerFooter alignWithMargins="0"/>
    </customSheetView>
    <customSheetView guid="{38FEF62C-E434-43FF-91B6-A4BAF1D28941}" scale="70" colorId="22" showPageBreaks="1" printArea="1">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6"/>
      <headerFooter alignWithMargins="0"/>
    </customSheetView>
    <customSheetView guid="{3B00EE9E-100B-4E0B-97A5-9938B41F46C6}" scale="70" colorId="22">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7"/>
      <headerFooter alignWithMargins="0"/>
    </customSheetView>
    <customSheetView guid="{70140D13-E05C-4A32-B097-7656031EFC54}" scale="70" colorId="22" showPageBreaks="1" printArea="1">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8"/>
      <headerFooter alignWithMargins="0"/>
    </customSheetView>
    <customSheetView guid="{3A57D69F-D25D-44C3-9DE0-88B774091642}" scale="70" colorId="22" showPageBreaks="1" printArea="1">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9"/>
      <headerFooter alignWithMargins="0"/>
    </customSheetView>
    <customSheetView guid="{CA9A34E5-DE78-429D-AEC4-74C7250B775C}" scale="70" colorId="22" showPageBreaks="1" printArea="1">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10"/>
      <headerFooter alignWithMargins="0"/>
    </customSheetView>
    <customSheetView guid="{B4A791FD-BFAC-4ED1-AC79-FF865E98E4E3}" scale="70" colorId="22">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11"/>
      <headerFooter alignWithMargins="0"/>
    </customSheetView>
    <customSheetView guid="{1DFCFAAB-BEA9-4033-B573-C1428C6D4616}" scale="70" colorId="22">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12"/>
      <headerFooter alignWithMargins="0"/>
    </customSheetView>
    <customSheetView guid="{24B34512-AD5F-4011-887B-567D11190E35}" scale="70" colorId="22" showPageBreaks="1">
      <rowBreaks count="1" manualBreakCount="1">
        <brk id="61" max="11" man="1"/>
      </rowBreaks>
      <colBreaks count="1" manualBreakCount="1">
        <brk id="3" max="60" man="1"/>
      </colBreaks>
      <pageMargins left="0.25" right="0" top="0" bottom="0" header="0.25" footer="0.25"/>
      <printOptions horizontalCentered="1" verticalCentered="1"/>
      <pageSetup scale="63" fitToWidth="2" fitToHeight="2" orientation="portrait" r:id="rId13"/>
      <headerFooter alignWithMargins="0"/>
    </customSheetView>
  </customSheetViews>
  <printOptions horizontalCentered="1" verticalCentered="1"/>
  <pageMargins left="0.25" right="0" top="0" bottom="0" header="0.25" footer="0.25"/>
  <pageSetup scale="63" fitToWidth="2" fitToHeight="2" orientation="portrait" r:id="rId14"/>
  <headerFooter alignWithMargins="0"/>
  <rowBreaks count="1" manualBreakCount="1">
    <brk id="61" max="11" man="1"/>
  </rowBreaks>
  <colBreaks count="1" manualBreakCount="1">
    <brk id="3" max="60" man="1"/>
  </colBreaks>
  <legacyDrawing r:id="rId15"/>
</worksheet>
</file>

<file path=xl/worksheets/sheet32.xml><?xml version="1.0" encoding="utf-8"?>
<worksheet xmlns="http://schemas.openxmlformats.org/spreadsheetml/2006/main" xmlns:r="http://schemas.openxmlformats.org/officeDocument/2006/relationships">
  <sheetPr transitionEvaluation="1"/>
  <dimension ref="A1:C73"/>
  <sheetViews>
    <sheetView defaultGridColor="0" topLeftCell="A16" colorId="22" zoomScale="85" zoomScaleNormal="85" workbookViewId="0">
      <selection activeCell="D30" sqref="D30"/>
    </sheetView>
  </sheetViews>
  <sheetFormatPr defaultColWidth="9.6640625" defaultRowHeight="15"/>
  <cols>
    <col min="1" max="1" width="4.6640625" customWidth="1"/>
    <col min="2" max="2" width="53.44140625" customWidth="1"/>
    <col min="3" max="3" width="51.6640625" customWidth="1"/>
  </cols>
  <sheetData>
    <row r="1" spans="1:3" ht="16.149999999999999" customHeight="1" thickBot="1">
      <c r="A1" s="43" t="str">
        <f>'Data Sheet'!$A$49</f>
        <v>Annual Report of Central Hudson Gas &amp; Electric Corp.</v>
      </c>
      <c r="C1" s="585" t="str">
        <f>'Data Sheet'!$A$45</f>
        <v>Year ended December 31, 2013</v>
      </c>
    </row>
    <row r="2" spans="1:3" ht="16.149999999999999" customHeight="1">
      <c r="A2" s="44"/>
      <c r="B2" s="45"/>
      <c r="C2" s="46"/>
    </row>
    <row r="3" spans="1:3" ht="16.149999999999999" customHeight="1">
      <c r="A3" s="47" t="s">
        <v>2943</v>
      </c>
      <c r="B3" s="605"/>
      <c r="C3" s="49"/>
    </row>
    <row r="4" spans="1:3" ht="16.149999999999999" customHeight="1">
      <c r="A4" s="50"/>
      <c r="C4" s="51"/>
    </row>
    <row r="5" spans="1:3" ht="16.149999999999999" customHeight="1">
      <c r="A5" s="257" t="s">
        <v>2358</v>
      </c>
      <c r="B5" t="s">
        <v>2944</v>
      </c>
      <c r="C5" s="51"/>
    </row>
    <row r="6" spans="1:3" ht="16.149999999999999" customHeight="1">
      <c r="A6" s="50"/>
      <c r="B6" t="s">
        <v>1590</v>
      </c>
      <c r="C6" s="51"/>
    </row>
    <row r="7" spans="1:3" ht="16.149999999999999" customHeight="1">
      <c r="A7" s="50"/>
      <c r="B7" t="s">
        <v>1591</v>
      </c>
      <c r="C7" s="51"/>
    </row>
    <row r="8" spans="1:3" ht="16.149999999999999" customHeight="1">
      <c r="A8" s="50"/>
      <c r="B8" t="s">
        <v>1592</v>
      </c>
      <c r="C8" s="51"/>
    </row>
    <row r="9" spans="1:3" ht="16.149999999999999" customHeight="1">
      <c r="A9" s="50"/>
      <c r="B9" t="s">
        <v>1593</v>
      </c>
      <c r="C9" s="51"/>
    </row>
    <row r="10" spans="1:3" ht="16.149999999999999" customHeight="1">
      <c r="A10" s="50"/>
      <c r="B10" t="s">
        <v>1594</v>
      </c>
      <c r="C10" s="51"/>
    </row>
    <row r="11" spans="1:3" ht="16.149999999999999" customHeight="1">
      <c r="A11" s="50"/>
      <c r="B11" t="s">
        <v>1595</v>
      </c>
      <c r="C11" s="51"/>
    </row>
    <row r="12" spans="1:3" ht="16.149999999999999" customHeight="1">
      <c r="A12" s="50"/>
      <c r="B12" t="s">
        <v>1596</v>
      </c>
      <c r="C12" s="51"/>
    </row>
    <row r="13" spans="1:3" ht="16.149999999999999" customHeight="1">
      <c r="A13" s="257" t="s">
        <v>2360</v>
      </c>
      <c r="B13" t="s">
        <v>1597</v>
      </c>
      <c r="C13" s="51"/>
    </row>
    <row r="14" spans="1:3" ht="16.149999999999999" customHeight="1">
      <c r="A14" s="257" t="s">
        <v>2363</v>
      </c>
      <c r="B14" t="s">
        <v>1598</v>
      </c>
      <c r="C14" s="51"/>
    </row>
    <row r="15" spans="1:3" ht="16.149999999999999" customHeight="1">
      <c r="A15" s="50"/>
      <c r="B15" t="s">
        <v>1599</v>
      </c>
      <c r="C15" s="51"/>
    </row>
    <row r="16" spans="1:3" ht="16.149999999999999" customHeight="1">
      <c r="A16" s="257" t="s">
        <v>2366</v>
      </c>
      <c r="B16" t="s">
        <v>1600</v>
      </c>
      <c r="C16" s="51"/>
    </row>
    <row r="17" spans="1:3" ht="16.149999999999999" customHeight="1">
      <c r="A17" s="50"/>
      <c r="B17" s="1695" t="s">
        <v>3702</v>
      </c>
      <c r="C17" s="51"/>
    </row>
    <row r="18" spans="1:3" ht="16.149999999999999" customHeight="1">
      <c r="A18" s="257" t="s">
        <v>2368</v>
      </c>
      <c r="B18" t="s">
        <v>1601</v>
      </c>
      <c r="C18" s="51"/>
    </row>
    <row r="19" spans="1:3" ht="16.149999999999999" customHeight="1">
      <c r="A19" s="50"/>
      <c r="B19" s="1696" t="s">
        <v>3703</v>
      </c>
      <c r="C19" s="51"/>
    </row>
    <row r="20" spans="1:3" ht="16.149999999999999" customHeight="1">
      <c r="A20" s="50"/>
      <c r="B20" t="s">
        <v>1602</v>
      </c>
      <c r="C20" s="51"/>
    </row>
    <row r="21" spans="1:3" ht="16.149999999999999" customHeight="1">
      <c r="A21" s="50"/>
      <c r="B21" t="s">
        <v>1603</v>
      </c>
      <c r="C21" s="51"/>
    </row>
    <row r="22" spans="1:3" ht="16.149999999999999" customHeight="1">
      <c r="A22" s="257" t="s">
        <v>2371</v>
      </c>
      <c r="B22" t="s">
        <v>1604</v>
      </c>
      <c r="C22" s="51"/>
    </row>
    <row r="23" spans="1:3" ht="16.149999999999999" customHeight="1">
      <c r="A23" s="50"/>
      <c r="B23" t="s">
        <v>1605</v>
      </c>
      <c r="C23" s="51"/>
    </row>
    <row r="24" spans="1:3" ht="16.149999999999999" customHeight="1">
      <c r="A24" s="257" t="s">
        <v>2186</v>
      </c>
      <c r="B24" t="s">
        <v>2078</v>
      </c>
      <c r="C24" s="51"/>
    </row>
    <row r="25" spans="1:3" ht="16.149999999999999" customHeight="1">
      <c r="A25" s="50"/>
      <c r="B25" s="1726" t="s">
        <v>3739</v>
      </c>
      <c r="C25" s="51"/>
    </row>
    <row r="26" spans="1:3" ht="16.149999999999999" customHeight="1">
      <c r="A26" s="257" t="s">
        <v>1066</v>
      </c>
      <c r="B26" t="s">
        <v>2079</v>
      </c>
      <c r="C26" s="51"/>
    </row>
    <row r="27" spans="1:3" ht="16.149999999999999" customHeight="1">
      <c r="A27" s="50"/>
      <c r="B27" t="s">
        <v>582</v>
      </c>
      <c r="C27" s="51"/>
    </row>
    <row r="28" spans="1:3" ht="16.149999999999999" customHeight="1">
      <c r="A28" s="50"/>
      <c r="B28" t="s">
        <v>583</v>
      </c>
      <c r="C28" s="51"/>
    </row>
    <row r="29" spans="1:3" ht="16.149999999999999" customHeight="1">
      <c r="A29" s="50"/>
      <c r="B29" t="s">
        <v>584</v>
      </c>
      <c r="C29" s="51"/>
    </row>
    <row r="30" spans="1:3" ht="16.149999999999999" customHeight="1">
      <c r="A30" s="257" t="s">
        <v>1819</v>
      </c>
      <c r="B30" t="s">
        <v>585</v>
      </c>
      <c r="C30" s="51"/>
    </row>
    <row r="31" spans="1:3" ht="16.149999999999999" customHeight="1">
      <c r="A31" s="257" t="s">
        <v>1823</v>
      </c>
      <c r="B31" s="1697" t="s">
        <v>3704</v>
      </c>
      <c r="C31" s="51"/>
    </row>
    <row r="32" spans="1:3" ht="16.149999999999999" customHeight="1">
      <c r="A32" s="257" t="s">
        <v>1497</v>
      </c>
      <c r="B32" t="s">
        <v>586</v>
      </c>
      <c r="C32" s="51"/>
    </row>
    <row r="33" spans="1:3" ht="16.149999999999999" customHeight="1">
      <c r="A33" s="50"/>
      <c r="B33" t="s">
        <v>587</v>
      </c>
      <c r="C33" s="51"/>
    </row>
    <row r="34" spans="1:3" ht="16.149999999999999" customHeight="1">
      <c r="A34" s="50"/>
      <c r="B34" t="s">
        <v>588</v>
      </c>
      <c r="C34" s="51"/>
    </row>
    <row r="35" spans="1:3" ht="16.149999999999999" customHeight="1">
      <c r="A35" s="257" t="s">
        <v>1501</v>
      </c>
      <c r="B35" t="s">
        <v>589</v>
      </c>
      <c r="C35" s="51"/>
    </row>
    <row r="36" spans="1:3" ht="16.149999999999999" customHeight="1">
      <c r="A36" s="220"/>
      <c r="B36" s="1698" t="s">
        <v>3705</v>
      </c>
      <c r="C36" s="144"/>
    </row>
    <row r="37" spans="1:3" ht="16.149999999999999" customHeight="1">
      <c r="A37" s="50"/>
      <c r="B37" t="s">
        <v>1508</v>
      </c>
      <c r="C37" s="51"/>
    </row>
    <row r="38" spans="1:3" ht="16.149999999999999" customHeight="1">
      <c r="A38" s="50"/>
      <c r="B38" t="s">
        <v>590</v>
      </c>
      <c r="C38" s="51"/>
    </row>
    <row r="39" spans="1:3" ht="16.149999999999999" customHeight="1">
      <c r="A39" s="50"/>
      <c r="B39" t="s">
        <v>591</v>
      </c>
      <c r="C39" s="51"/>
    </row>
    <row r="40" spans="1:3" ht="16.149999999999999" customHeight="1">
      <c r="A40" s="590"/>
      <c r="B40" s="1"/>
      <c r="C40" s="65"/>
    </row>
    <row r="41" spans="1:3" ht="16.149999999999999" customHeight="1">
      <c r="A41" s="590"/>
      <c r="B41" s="1" t="s">
        <v>3136</v>
      </c>
      <c r="C41" s="65"/>
    </row>
    <row r="42" spans="1:3" ht="16.149999999999999" customHeight="1">
      <c r="A42" s="590"/>
      <c r="B42" s="1" t="s">
        <v>3137</v>
      </c>
      <c r="C42" s="65"/>
    </row>
    <row r="43" spans="1:3" ht="16.149999999999999" customHeight="1">
      <c r="A43" s="590"/>
      <c r="B43" s="1" t="s">
        <v>3139</v>
      </c>
      <c r="C43" s="65"/>
    </row>
    <row r="44" spans="1:3" ht="16.149999999999999" customHeight="1">
      <c r="A44" s="590"/>
      <c r="B44" s="1699" t="s">
        <v>3706</v>
      </c>
      <c r="C44" s="65"/>
    </row>
    <row r="45" spans="1:3" ht="16.149999999999999" customHeight="1">
      <c r="A45" s="590"/>
      <c r="B45" s="1"/>
      <c r="C45" s="65"/>
    </row>
    <row r="46" spans="1:3" ht="16.149999999999999" customHeight="1">
      <c r="A46" s="590"/>
      <c r="B46" s="1" t="s">
        <v>3138</v>
      </c>
      <c r="C46" s="65"/>
    </row>
    <row r="47" spans="1:3" ht="16.149999999999999" customHeight="1">
      <c r="A47" s="590"/>
      <c r="B47" s="1" t="s">
        <v>3137</v>
      </c>
      <c r="C47" s="65"/>
    </row>
    <row r="48" spans="1:3" ht="16.149999999999999" customHeight="1">
      <c r="A48" s="590"/>
      <c r="B48" s="1" t="s">
        <v>3723</v>
      </c>
      <c r="C48" s="65"/>
    </row>
    <row r="49" spans="1:3" ht="16.149999999999999" customHeight="1">
      <c r="A49" s="590"/>
      <c r="B49" s="1" t="s">
        <v>3140</v>
      </c>
      <c r="C49" s="65"/>
    </row>
    <row r="50" spans="1:3" ht="16.149999999999999" customHeight="1">
      <c r="A50" s="590"/>
      <c r="B50" s="1" t="s">
        <v>3141</v>
      </c>
      <c r="C50" s="65"/>
    </row>
    <row r="51" spans="1:3" ht="16.149999999999999" customHeight="1">
      <c r="A51" s="590"/>
      <c r="B51" s="1"/>
      <c r="C51" s="65"/>
    </row>
    <row r="52" spans="1:3" ht="16.149999999999999" customHeight="1">
      <c r="A52" s="590"/>
      <c r="B52" s="1"/>
      <c r="C52" s="65"/>
    </row>
    <row r="53" spans="1:3" ht="16.149999999999999" customHeight="1">
      <c r="A53" s="590"/>
      <c r="B53" s="1"/>
      <c r="C53" s="65"/>
    </row>
    <row r="54" spans="1:3" ht="16.149999999999999" customHeight="1">
      <c r="A54" s="590"/>
      <c r="B54" s="1"/>
      <c r="C54" s="65"/>
    </row>
    <row r="55" spans="1:3" ht="16.149999999999999" customHeight="1">
      <c r="A55" s="590"/>
      <c r="B55" s="1"/>
      <c r="C55" s="65"/>
    </row>
    <row r="56" spans="1:3" ht="16.149999999999999" customHeight="1">
      <c r="A56" s="590"/>
      <c r="B56" s="1"/>
      <c r="C56" s="65"/>
    </row>
    <row r="57" spans="1:3" ht="16.149999999999999" customHeight="1">
      <c r="A57" s="590"/>
      <c r="B57" s="1"/>
      <c r="C57" s="65"/>
    </row>
    <row r="58" spans="1:3" ht="16.149999999999999" customHeight="1" thickBot="1">
      <c r="A58" s="591"/>
      <c r="B58" s="67"/>
      <c r="C58" s="69"/>
    </row>
    <row r="59" spans="1:3" ht="16.149999999999999" customHeight="1">
      <c r="A59" t="s">
        <v>2744</v>
      </c>
    </row>
    <row r="60" spans="1:3" ht="16.149999999999999" customHeight="1">
      <c r="A60" s="48" t="s">
        <v>1526</v>
      </c>
      <c r="B60" s="48"/>
      <c r="C60" s="48"/>
    </row>
    <row r="65" spans="2:2">
      <c r="B65" s="70"/>
    </row>
    <row r="68" spans="2:2">
      <c r="B68" s="70"/>
    </row>
    <row r="69" spans="2:2">
      <c r="B69" s="70"/>
    </row>
    <row r="70" spans="2:2">
      <c r="B70" s="70"/>
    </row>
    <row r="71" spans="2:2">
      <c r="B71" s="70"/>
    </row>
    <row r="72" spans="2:2">
      <c r="B72" s="70"/>
    </row>
    <row r="73" spans="2:2">
      <c r="B73" s="70"/>
    </row>
  </sheetData>
  <customSheetViews>
    <customSheetView guid="{4928BF23-7841-445B-B276-4DDA011E86BA}" scale="85" colorId="22" topLeftCell="A25">
      <selection activeCell="B44" sqref="B44"/>
      <pageMargins left="0.52" right="0.5" top="0.5" bottom="0.5" header="0.5" footer="0.5"/>
      <printOptions horizontalCentered="1" verticalCentered="1"/>
      <pageSetup scale="70" orientation="portrait" r:id="rId1"/>
      <headerFooter alignWithMargins="0"/>
    </customSheetView>
    <customSheetView guid="{10BEBEA5-666D-4E42-8C33-BE2CECB0CEEE}" scale="85" colorId="22">
      <selection activeCell="B51" sqref="B51"/>
      <pageMargins left="0.52" right="0.5" top="0.5" bottom="0.5" header="0.5" footer="0.5"/>
      <printOptions horizontalCentered="1" verticalCentered="1"/>
      <pageSetup scale="70" orientation="portrait" r:id="rId2"/>
      <headerFooter alignWithMargins="0"/>
    </customSheetView>
    <customSheetView guid="{7EABFE2B-86ED-418A-B3E7-C3498E6134E5}" scale="85" colorId="22">
      <selection activeCell="B51" sqref="B51"/>
      <pageMargins left="0.52" right="0.5" top="0.5" bottom="0.5" header="0.5" footer="0.5"/>
      <printOptions horizontalCentered="1" verticalCentered="1"/>
      <pageSetup scale="70" orientation="portrait" r:id="rId3"/>
      <headerFooter alignWithMargins="0"/>
    </customSheetView>
    <customSheetView guid="{8787D503-0E53-496F-A823-DBDA291CFB74}" scale="85" colorId="22" topLeftCell="A4">
      <selection activeCell="B51" sqref="B51"/>
      <pageMargins left="0.52" right="0.5" top="0.5" bottom="0.5" header="0.5" footer="0.5"/>
      <printOptions horizontalCentered="1" verticalCentered="1"/>
      <pageSetup scale="70" orientation="portrait" r:id="rId4"/>
      <headerFooter alignWithMargins="0"/>
    </customSheetView>
    <customSheetView guid="{22D28A66-17F3-4A9A-B88B-6F61E2AD90F2}" scale="85" colorId="22" topLeftCell="A4">
      <selection activeCell="B51" sqref="B51"/>
      <pageMargins left="0.52" right="0.5" top="0.5" bottom="0.5" header="0.5" footer="0.5"/>
      <printOptions horizontalCentered="1" verticalCentered="1"/>
      <pageSetup scale="70" orientation="portrait" r:id="rId5"/>
      <headerFooter alignWithMargins="0"/>
    </customSheetView>
    <customSheetView guid="{38FEF62C-E434-43FF-91B6-A4BAF1D28941}" scale="85" colorId="22" showPageBreaks="1" topLeftCell="A4">
      <selection activeCell="B51" sqref="B51"/>
      <pageMargins left="0.52" right="0.5" top="0.5" bottom="0.5" header="0.5" footer="0.5"/>
      <printOptions horizontalCentered="1" verticalCentered="1"/>
      <pageSetup scale="70" orientation="portrait" r:id="rId6"/>
      <headerFooter alignWithMargins="0"/>
    </customSheetView>
    <customSheetView guid="{3B00EE9E-100B-4E0B-97A5-9938B41F46C6}" scale="85" colorId="22">
      <pageMargins left="0.52" right="0.5" top="0.5" bottom="0.5" header="0.5" footer="0.5"/>
      <printOptions horizontalCentered="1" verticalCentered="1"/>
      <pageSetup scale="70" orientation="portrait" r:id="rId7"/>
      <headerFooter alignWithMargins="0"/>
    </customSheetView>
    <customSheetView guid="{70140D13-E05C-4A32-B097-7656031EFC54}" scale="85" colorId="22">
      <pageMargins left="0.52" right="0.5" top="0.5" bottom="0.5" header="0.5" footer="0.5"/>
      <printOptions horizontalCentered="1" verticalCentered="1"/>
      <pageSetup scale="70" orientation="portrait" r:id="rId8"/>
      <headerFooter alignWithMargins="0"/>
    </customSheetView>
    <customSheetView guid="{3A57D69F-D25D-44C3-9DE0-88B774091642}" scale="85" colorId="22">
      <pageMargins left="0.52" right="0.5" top="0.5" bottom="0.5" header="0.5" footer="0.5"/>
      <printOptions horizontalCentered="1" verticalCentered="1"/>
      <pageSetup scale="70" orientation="portrait" r:id="rId9"/>
      <headerFooter alignWithMargins="0"/>
    </customSheetView>
    <customSheetView guid="{CA9A34E5-DE78-429D-AEC4-74C7250B775C}" scale="85" colorId="22">
      <pageMargins left="0.52" right="0.5" top="0.5" bottom="0.5" header="0.5" footer="0.5"/>
      <printOptions horizontalCentered="1" verticalCentered="1"/>
      <pageSetup scale="70" orientation="portrait" r:id="rId10"/>
      <headerFooter alignWithMargins="0"/>
    </customSheetView>
    <customSheetView guid="{B4A791FD-BFAC-4ED1-AC79-FF865E98E4E3}" scale="85" colorId="22">
      <selection activeCell="B51" sqref="B51"/>
      <pageMargins left="0.52" right="0.5" top="0.5" bottom="0.5" header="0.5" footer="0.5"/>
      <printOptions horizontalCentered="1" verticalCentered="1"/>
      <pageSetup scale="70" orientation="portrait" r:id="rId11"/>
      <headerFooter alignWithMargins="0"/>
    </customSheetView>
    <customSheetView guid="{1DFCFAAB-BEA9-4033-B573-C1428C6D4616}" scale="85" colorId="22" topLeftCell="A4">
      <selection activeCell="B51" sqref="B51"/>
      <pageMargins left="0.52" right="0.5" top="0.5" bottom="0.5" header="0.5" footer="0.5"/>
      <printOptions horizontalCentered="1" verticalCentered="1"/>
      <pageSetup scale="70" orientation="portrait" r:id="rId12"/>
      <headerFooter alignWithMargins="0"/>
    </customSheetView>
    <customSheetView guid="{24B34512-AD5F-4011-887B-567D11190E35}" scale="85" colorId="22">
      <selection activeCell="B51" sqref="B51"/>
      <pageMargins left="0.52" right="0.5" top="0.5" bottom="0.5" header="0.5" footer="0.5"/>
      <printOptions horizontalCentered="1" verticalCentered="1"/>
      <pageSetup scale="70" orientation="portrait" r:id="rId13"/>
      <headerFooter alignWithMargins="0"/>
    </customSheetView>
  </customSheetViews>
  <printOptions horizontalCentered="1" verticalCentered="1"/>
  <pageMargins left="0.52" right="0.5" top="0.5" bottom="0.5" header="0.5" footer="0.5"/>
  <pageSetup scale="70" orientation="portrait" r:id="rId14"/>
  <headerFooter alignWithMargins="0"/>
</worksheet>
</file>

<file path=xl/worksheets/sheet33.xml><?xml version="1.0" encoding="utf-8"?>
<worksheet xmlns="http://schemas.openxmlformats.org/spreadsheetml/2006/main" xmlns:r="http://schemas.openxmlformats.org/officeDocument/2006/relationships">
  <sheetPr transitionEvaluation="1"/>
  <dimension ref="A1:G67"/>
  <sheetViews>
    <sheetView defaultGridColor="0" colorId="22" zoomScale="70" zoomScaleNormal="70" workbookViewId="0">
      <selection activeCell="I40" sqref="I40"/>
    </sheetView>
  </sheetViews>
  <sheetFormatPr defaultColWidth="9.6640625" defaultRowHeight="15"/>
  <cols>
    <col min="1" max="1" width="4.6640625" customWidth="1"/>
    <col min="2" max="2" width="1.6640625" customWidth="1"/>
    <col min="3" max="3" width="60.6640625" customWidth="1"/>
    <col min="4" max="4" width="20.6640625" customWidth="1"/>
    <col min="5" max="5" width="2.6640625" customWidth="1"/>
    <col min="6" max="6" width="18.6640625" customWidth="1"/>
    <col min="7" max="7" width="1.6640625" customWidth="1"/>
  </cols>
  <sheetData>
    <row r="1" spans="1:7" ht="15" customHeight="1" thickBot="1">
      <c r="A1" s="43" t="str">
        <f>'Data Sheet'!$A$49</f>
        <v>Annual Report of Central Hudson Gas &amp; Electric Corp.</v>
      </c>
      <c r="D1" s="191" t="str">
        <f>'Data Sheet'!$A$45</f>
        <v>Year ended December 31, 2013</v>
      </c>
      <c r="E1" s="48"/>
      <c r="F1" s="48"/>
      <c r="G1" s="48"/>
    </row>
    <row r="2" spans="1:7" ht="15" customHeight="1">
      <c r="A2" s="44"/>
      <c r="B2" s="45"/>
      <c r="C2" s="45"/>
      <c r="D2" s="45"/>
      <c r="E2" s="45"/>
      <c r="F2" s="45"/>
      <c r="G2" s="46"/>
    </row>
    <row r="3" spans="1:7" ht="15" customHeight="1">
      <c r="A3" s="47" t="s">
        <v>592</v>
      </c>
      <c r="B3" s="48"/>
      <c r="C3" s="605"/>
      <c r="D3" s="605"/>
      <c r="E3" s="48"/>
      <c r="F3" s="48"/>
      <c r="G3" s="49"/>
    </row>
    <row r="4" spans="1:7" ht="15" customHeight="1">
      <c r="A4" s="220"/>
      <c r="B4" s="143"/>
      <c r="C4" s="143"/>
      <c r="D4" s="143"/>
      <c r="E4" s="143"/>
      <c r="F4" s="143"/>
      <c r="G4" s="144"/>
    </row>
    <row r="5" spans="1:7" ht="15" customHeight="1">
      <c r="A5" s="162"/>
      <c r="E5" s="222"/>
      <c r="F5" s="501" t="s">
        <v>1299</v>
      </c>
      <c r="G5" s="51"/>
    </row>
    <row r="6" spans="1:7" ht="15" customHeight="1">
      <c r="A6" s="588" t="s">
        <v>2411</v>
      </c>
      <c r="B6" s="222"/>
      <c r="C6" s="501" t="s">
        <v>2221</v>
      </c>
      <c r="E6" s="222"/>
      <c r="F6" s="501" t="s">
        <v>593</v>
      </c>
      <c r="G6" s="51"/>
    </row>
    <row r="7" spans="1:7" ht="15" customHeight="1">
      <c r="A7" s="258" t="s">
        <v>2417</v>
      </c>
      <c r="B7" s="224"/>
      <c r="C7" s="972" t="s">
        <v>2512</v>
      </c>
      <c r="D7" s="143"/>
      <c r="E7" s="224"/>
      <c r="F7" s="972" t="s">
        <v>2513</v>
      </c>
      <c r="G7" s="144"/>
    </row>
    <row r="8" spans="1:7" ht="22.9" customHeight="1">
      <c r="A8" s="50"/>
      <c r="B8" s="222"/>
      <c r="C8" s="1088" t="s">
        <v>594</v>
      </c>
      <c r="D8" s="602"/>
      <c r="E8" s="222"/>
      <c r="F8" s="1030"/>
      <c r="G8" s="51"/>
    </row>
    <row r="9" spans="1:7" ht="15" customHeight="1">
      <c r="A9" s="50"/>
      <c r="B9" s="222"/>
      <c r="C9" t="s">
        <v>595</v>
      </c>
      <c r="E9" s="222"/>
      <c r="F9" s="1030"/>
      <c r="G9" s="51"/>
    </row>
    <row r="10" spans="1:7" ht="15" customHeight="1">
      <c r="A10" s="257" t="s">
        <v>2407</v>
      </c>
      <c r="B10" s="222"/>
      <c r="C10" t="s">
        <v>596</v>
      </c>
      <c r="E10" s="246" t="s">
        <v>1481</v>
      </c>
      <c r="F10" s="1198">
        <v>88399</v>
      </c>
      <c r="G10" s="51"/>
    </row>
    <row r="11" spans="1:7" ht="15" customHeight="1">
      <c r="A11" s="257" t="s">
        <v>649</v>
      </c>
      <c r="B11" s="222"/>
      <c r="C11" t="s">
        <v>597</v>
      </c>
      <c r="E11" s="246" t="s">
        <v>1481</v>
      </c>
      <c r="F11" s="1198">
        <v>6597</v>
      </c>
      <c r="G11" s="51"/>
    </row>
    <row r="12" spans="1:7" ht="15" customHeight="1">
      <c r="A12" s="257" t="s">
        <v>689</v>
      </c>
      <c r="B12" s="222"/>
      <c r="C12" t="s">
        <v>598</v>
      </c>
      <c r="E12" s="246" t="s">
        <v>1481</v>
      </c>
      <c r="F12" s="1198">
        <v>36943</v>
      </c>
      <c r="G12" s="51"/>
    </row>
    <row r="13" spans="1:7" ht="15" customHeight="1">
      <c r="A13" s="257" t="s">
        <v>698</v>
      </c>
      <c r="B13" s="222"/>
      <c r="C13" t="s">
        <v>599</v>
      </c>
      <c r="E13" s="246" t="s">
        <v>1481</v>
      </c>
      <c r="F13" s="1198">
        <v>113902</v>
      </c>
      <c r="G13" s="51"/>
    </row>
    <row r="14" spans="1:7" ht="15" customHeight="1">
      <c r="A14" s="50"/>
      <c r="B14" s="222"/>
      <c r="C14" t="s">
        <v>600</v>
      </c>
      <c r="E14" s="222"/>
      <c r="F14" s="1196"/>
      <c r="G14" s="51"/>
    </row>
    <row r="15" spans="1:7" ht="15" customHeight="1">
      <c r="A15" s="257" t="s">
        <v>699</v>
      </c>
      <c r="B15" s="222"/>
      <c r="C15" t="s">
        <v>601</v>
      </c>
      <c r="E15" s="246" t="s">
        <v>1481</v>
      </c>
      <c r="F15" s="1198">
        <v>52413</v>
      </c>
      <c r="G15" s="51"/>
    </row>
    <row r="16" spans="1:7" ht="15" customHeight="1">
      <c r="A16" s="257" t="s">
        <v>2180</v>
      </c>
      <c r="B16" s="222"/>
      <c r="C16" t="s">
        <v>602</v>
      </c>
      <c r="E16" s="246" t="s">
        <v>1481</v>
      </c>
      <c r="F16" s="1198">
        <v>0</v>
      </c>
      <c r="G16" s="51"/>
    </row>
    <row r="17" spans="1:7" ht="15" customHeight="1">
      <c r="A17" s="257" t="s">
        <v>2186</v>
      </c>
      <c r="B17" s="222"/>
      <c r="C17" t="s">
        <v>603</v>
      </c>
      <c r="E17" s="246" t="s">
        <v>1481</v>
      </c>
      <c r="F17" s="1198">
        <v>0</v>
      </c>
      <c r="G17" s="51"/>
    </row>
    <row r="18" spans="1:7" ht="15" customHeight="1">
      <c r="A18" s="257" t="s">
        <v>2187</v>
      </c>
      <c r="B18" s="222"/>
      <c r="C18" t="s">
        <v>604</v>
      </c>
      <c r="E18" s="246" t="s">
        <v>1481</v>
      </c>
      <c r="F18" s="1198">
        <v>0</v>
      </c>
      <c r="G18" s="51"/>
    </row>
    <row r="19" spans="1:7" ht="15" customHeight="1">
      <c r="A19" s="257" t="s">
        <v>1456</v>
      </c>
      <c r="B19" s="222"/>
      <c r="C19" t="s">
        <v>1489</v>
      </c>
      <c r="E19" s="246" t="s">
        <v>1481</v>
      </c>
      <c r="F19" s="1198">
        <v>27920</v>
      </c>
      <c r="G19" s="51"/>
    </row>
    <row r="20" spans="1:7" ht="15" customHeight="1">
      <c r="A20" s="257" t="s">
        <v>2189</v>
      </c>
      <c r="B20" s="222"/>
      <c r="C20" t="s">
        <v>1491</v>
      </c>
      <c r="E20" s="246" t="s">
        <v>1481</v>
      </c>
      <c r="F20" s="1198">
        <v>14365</v>
      </c>
      <c r="G20" s="51"/>
    </row>
    <row r="21" spans="1:7" ht="15" customHeight="1">
      <c r="A21" s="257" t="s">
        <v>2190</v>
      </c>
      <c r="B21" s="222"/>
      <c r="C21" t="s">
        <v>605</v>
      </c>
      <c r="E21" s="246" t="s">
        <v>1481</v>
      </c>
      <c r="F21" s="1198">
        <v>0</v>
      </c>
      <c r="G21" s="51"/>
    </row>
    <row r="22" spans="1:7" ht="15" customHeight="1">
      <c r="A22" s="257" t="s">
        <v>2192</v>
      </c>
      <c r="B22" s="222"/>
      <c r="C22" t="s">
        <v>606</v>
      </c>
      <c r="E22" s="246" t="s">
        <v>1481</v>
      </c>
      <c r="F22" s="1198">
        <v>52413</v>
      </c>
      <c r="G22" s="51"/>
    </row>
    <row r="23" spans="1:7" ht="15" customHeight="1">
      <c r="A23" s="257" t="s">
        <v>2194</v>
      </c>
      <c r="B23" s="222"/>
      <c r="C23" t="s">
        <v>2137</v>
      </c>
      <c r="E23" s="222"/>
      <c r="F23" s="1209">
        <v>41639</v>
      </c>
      <c r="G23" s="51"/>
    </row>
    <row r="24" spans="1:7" ht="15" customHeight="1">
      <c r="A24" s="257" t="s">
        <v>2198</v>
      </c>
      <c r="B24" s="222"/>
      <c r="C24" t="s">
        <v>2138</v>
      </c>
      <c r="E24" s="222"/>
      <c r="F24" s="1206">
        <v>3.6999999999999998E-2</v>
      </c>
      <c r="G24" s="51"/>
    </row>
    <row r="25" spans="1:7" ht="15" customHeight="1">
      <c r="A25" s="257" t="s">
        <v>2199</v>
      </c>
      <c r="B25" s="222"/>
      <c r="C25" t="s">
        <v>2139</v>
      </c>
      <c r="E25" s="222"/>
      <c r="F25" s="1206">
        <v>7.3300000000000004E-2</v>
      </c>
      <c r="G25" s="51"/>
    </row>
    <row r="26" spans="1:7" ht="15" customHeight="1">
      <c r="A26" s="257" t="s">
        <v>2200</v>
      </c>
      <c r="B26" s="222"/>
      <c r="C26" t="s">
        <v>2140</v>
      </c>
      <c r="E26" s="222"/>
      <c r="F26" s="1336" t="s">
        <v>3142</v>
      </c>
      <c r="G26" s="51"/>
    </row>
    <row r="27" spans="1:7" ht="15" customHeight="1">
      <c r="A27" s="257" t="s">
        <v>2201</v>
      </c>
      <c r="B27" s="222"/>
      <c r="C27" t="s">
        <v>1818</v>
      </c>
      <c r="E27" s="222"/>
      <c r="F27" s="1206">
        <v>0.04</v>
      </c>
      <c r="G27" s="51"/>
    </row>
    <row r="28" spans="1:7" ht="22.9" customHeight="1">
      <c r="A28" s="50"/>
      <c r="B28" s="222"/>
      <c r="C28" s="1088" t="s">
        <v>2141</v>
      </c>
      <c r="D28" s="602"/>
      <c r="E28" s="222"/>
      <c r="F28" s="1207"/>
      <c r="G28" s="51"/>
    </row>
    <row r="29" spans="1:7" ht="15" customHeight="1">
      <c r="A29" s="257" t="s">
        <v>1695</v>
      </c>
      <c r="B29" s="222"/>
      <c r="C29" t="s">
        <v>1494</v>
      </c>
      <c r="E29" s="246" t="s">
        <v>1481</v>
      </c>
      <c r="F29" s="1196">
        <v>2670</v>
      </c>
      <c r="G29" s="51"/>
    </row>
    <row r="30" spans="1:7" ht="15" customHeight="1">
      <c r="A30" s="257" t="s">
        <v>2292</v>
      </c>
      <c r="B30" s="222"/>
      <c r="C30" t="s">
        <v>1496</v>
      </c>
      <c r="E30" s="222"/>
      <c r="F30" s="1196">
        <v>5261</v>
      </c>
      <c r="G30" s="51"/>
    </row>
    <row r="31" spans="1:7" ht="15" customHeight="1">
      <c r="A31" s="257" t="s">
        <v>2178</v>
      </c>
      <c r="B31" s="222"/>
      <c r="C31" t="s">
        <v>2142</v>
      </c>
      <c r="E31" s="222"/>
      <c r="F31" s="1196">
        <v>17448</v>
      </c>
      <c r="G31" s="51"/>
    </row>
    <row r="32" spans="1:7" ht="15" customHeight="1">
      <c r="A32" s="257" t="s">
        <v>2745</v>
      </c>
      <c r="B32" s="222"/>
      <c r="C32" t="s">
        <v>1500</v>
      </c>
      <c r="E32" s="222"/>
      <c r="F32" s="1196">
        <v>-24546</v>
      </c>
      <c r="G32" s="51"/>
    </row>
    <row r="33" spans="1:7" ht="15" customHeight="1">
      <c r="A33" s="257" t="s">
        <v>1701</v>
      </c>
      <c r="B33" s="222"/>
      <c r="C33" t="s">
        <v>1503</v>
      </c>
      <c r="E33" s="222"/>
      <c r="F33" s="1196">
        <v>6</v>
      </c>
      <c r="G33" s="51"/>
    </row>
    <row r="34" spans="1:7" ht="15" customHeight="1">
      <c r="A34" s="257" t="s">
        <v>1438</v>
      </c>
      <c r="B34" s="222"/>
      <c r="C34" t="s">
        <v>1506</v>
      </c>
      <c r="E34" s="222"/>
      <c r="F34" s="1196">
        <v>-5859</v>
      </c>
      <c r="G34" s="51"/>
    </row>
    <row r="35" spans="1:7" ht="15" customHeight="1">
      <c r="A35" s="257" t="s">
        <v>559</v>
      </c>
      <c r="B35" s="222"/>
      <c r="C35" t="s">
        <v>2143</v>
      </c>
      <c r="E35" s="222"/>
      <c r="F35" s="1196">
        <v>3862</v>
      </c>
      <c r="G35" s="51"/>
    </row>
    <row r="36" spans="1:7" ht="15" customHeight="1">
      <c r="A36" s="257" t="s">
        <v>575</v>
      </c>
      <c r="B36" s="1658" t="s">
        <v>3641</v>
      </c>
      <c r="C36" t="s">
        <v>2144</v>
      </c>
      <c r="E36" s="222"/>
      <c r="F36" s="1196">
        <v>0</v>
      </c>
      <c r="G36" s="51"/>
    </row>
    <row r="37" spans="1:7" ht="22.9" customHeight="1">
      <c r="A37" s="258" t="s">
        <v>1519</v>
      </c>
      <c r="B37" s="224"/>
      <c r="C37" s="1089" t="s">
        <v>2145</v>
      </c>
      <c r="D37" s="606"/>
      <c r="E37" s="250" t="s">
        <v>1481</v>
      </c>
      <c r="F37" s="1208">
        <f>SUM(F29:F36)</f>
        <v>-1158</v>
      </c>
      <c r="G37" s="144"/>
    </row>
    <row r="38" spans="1:7" ht="15" customHeight="1">
      <c r="A38" s="50"/>
      <c r="B38" s="222"/>
      <c r="C38" s="602"/>
      <c r="D38" s="602"/>
      <c r="G38" s="51"/>
    </row>
    <row r="39" spans="1:7" ht="15" customHeight="1">
      <c r="A39" s="50"/>
      <c r="B39" s="222"/>
      <c r="C39" s="602" t="s">
        <v>3148</v>
      </c>
      <c r="D39" s="602"/>
      <c r="G39" s="51"/>
    </row>
    <row r="40" spans="1:7" ht="15" customHeight="1">
      <c r="A40" s="50"/>
      <c r="B40" s="222"/>
      <c r="D40" s="602"/>
      <c r="G40" s="51"/>
    </row>
    <row r="41" spans="1:7" ht="15" customHeight="1">
      <c r="A41" s="50"/>
      <c r="B41" s="222"/>
      <c r="C41" s="602" t="s">
        <v>3144</v>
      </c>
      <c r="D41" s="602"/>
      <c r="G41" s="51"/>
    </row>
    <row r="42" spans="1:7" ht="15" customHeight="1">
      <c r="A42" s="50"/>
      <c r="B42" s="222"/>
      <c r="C42" s="602"/>
      <c r="D42" s="602"/>
      <c r="G42" s="51"/>
    </row>
    <row r="43" spans="1:7" ht="15" customHeight="1">
      <c r="A43" s="50"/>
      <c r="B43" s="222"/>
      <c r="C43" s="602" t="s">
        <v>3143</v>
      </c>
      <c r="D43" s="602"/>
      <c r="G43" s="51"/>
    </row>
    <row r="44" spans="1:7" ht="15" customHeight="1">
      <c r="A44" s="50"/>
      <c r="B44" s="1658"/>
      <c r="C44" s="602"/>
      <c r="D44" s="602"/>
      <c r="G44" s="51"/>
    </row>
    <row r="45" spans="1:7" ht="15" customHeight="1">
      <c r="A45" s="50"/>
      <c r="B45" s="222"/>
      <c r="C45" s="602"/>
      <c r="D45" s="602"/>
      <c r="G45" s="51"/>
    </row>
    <row r="46" spans="1:7" ht="15" customHeight="1">
      <c r="A46" s="50"/>
      <c r="B46" s="222"/>
      <c r="C46" s="602"/>
      <c r="D46" s="602"/>
      <c r="G46" s="51"/>
    </row>
    <row r="47" spans="1:7" ht="15" customHeight="1">
      <c r="A47" s="50"/>
      <c r="B47" s="222"/>
      <c r="C47" s="602"/>
      <c r="D47" s="602"/>
      <c r="G47" s="51"/>
    </row>
    <row r="48" spans="1:7" ht="15" customHeight="1">
      <c r="A48" s="50"/>
      <c r="B48" s="222"/>
      <c r="C48" s="602"/>
      <c r="D48" s="602"/>
      <c r="G48" s="51"/>
    </row>
    <row r="49" spans="1:7" ht="15" customHeight="1">
      <c r="A49" s="50"/>
      <c r="B49" s="222"/>
      <c r="C49" s="602"/>
      <c r="D49" s="602"/>
      <c r="G49" s="51"/>
    </row>
    <row r="50" spans="1:7" ht="15" customHeight="1">
      <c r="A50" s="50"/>
      <c r="B50" s="222"/>
      <c r="C50" s="602"/>
      <c r="D50" s="602"/>
      <c r="G50" s="51"/>
    </row>
    <row r="51" spans="1:7" ht="15" customHeight="1">
      <c r="A51" s="50"/>
      <c r="B51" s="222"/>
      <c r="C51" s="602"/>
      <c r="D51" s="602"/>
      <c r="G51" s="51"/>
    </row>
    <row r="52" spans="1:7" ht="15" customHeight="1">
      <c r="A52" s="50"/>
      <c r="B52" s="222"/>
      <c r="C52" s="602"/>
      <c r="D52" s="602"/>
      <c r="G52" s="51"/>
    </row>
    <row r="53" spans="1:7" ht="15" customHeight="1">
      <c r="A53" s="50"/>
      <c r="B53" s="222"/>
      <c r="C53" s="602"/>
      <c r="D53" s="602"/>
      <c r="G53" s="51"/>
    </row>
    <row r="54" spans="1:7" ht="15" customHeight="1">
      <c r="A54" s="50"/>
      <c r="B54" s="222"/>
      <c r="C54" s="602"/>
      <c r="D54" s="602"/>
      <c r="G54" s="51"/>
    </row>
    <row r="55" spans="1:7" ht="15" customHeight="1">
      <c r="A55" s="50"/>
      <c r="B55" s="222"/>
      <c r="C55" s="602"/>
      <c r="D55" s="602"/>
      <c r="G55" s="51"/>
    </row>
    <row r="56" spans="1:7" ht="15" customHeight="1">
      <c r="A56" s="50"/>
      <c r="B56" s="222"/>
      <c r="C56" s="602"/>
      <c r="D56" s="602"/>
      <c r="G56" s="51"/>
    </row>
    <row r="57" spans="1:7" ht="15" customHeight="1">
      <c r="A57" s="50"/>
      <c r="B57" s="222"/>
      <c r="C57" s="602"/>
      <c r="D57" s="602"/>
      <c r="G57" s="51"/>
    </row>
    <row r="58" spans="1:7" ht="15" customHeight="1">
      <c r="A58" s="50"/>
      <c r="B58" s="222"/>
      <c r="C58" s="602"/>
      <c r="D58" s="602"/>
      <c r="G58" s="51"/>
    </row>
    <row r="59" spans="1:7" ht="15" customHeight="1">
      <c r="A59" s="50"/>
      <c r="B59" s="222"/>
      <c r="C59" s="602"/>
      <c r="D59" s="602"/>
      <c r="G59" s="51"/>
    </row>
    <row r="60" spans="1:7" ht="15" customHeight="1">
      <c r="A60" s="50"/>
      <c r="B60" s="222"/>
      <c r="C60" s="602"/>
      <c r="D60" s="602"/>
      <c r="G60" s="51"/>
    </row>
    <row r="61" spans="1:7" ht="15" customHeight="1">
      <c r="A61" s="50"/>
      <c r="B61" s="222"/>
      <c r="C61" t="s">
        <v>1529</v>
      </c>
      <c r="D61" s="602"/>
      <c r="G61" s="51"/>
    </row>
    <row r="62" spans="1:7" ht="15" customHeight="1" thickBot="1">
      <c r="A62" s="133"/>
      <c r="B62" s="579"/>
      <c r="C62" s="61" t="s">
        <v>1530</v>
      </c>
      <c r="D62" s="608"/>
      <c r="E62" s="61"/>
      <c r="F62" s="61"/>
      <c r="G62" s="62"/>
    </row>
    <row r="63" spans="1:7" ht="15" customHeight="1">
      <c r="A63" t="s">
        <v>2844</v>
      </c>
    </row>
    <row r="64" spans="1:7" ht="15" customHeight="1">
      <c r="A64" s="48" t="s">
        <v>1527</v>
      </c>
      <c r="B64" s="48"/>
      <c r="C64" s="48"/>
      <c r="D64" s="48"/>
      <c r="E64" s="48"/>
      <c r="F64" s="48"/>
      <c r="G64" s="48"/>
    </row>
    <row r="65" spans="3:3">
      <c r="C65" s="70"/>
    </row>
    <row r="66" spans="3:3">
      <c r="C66" s="70"/>
    </row>
    <row r="67" spans="3:3">
      <c r="C67" s="70"/>
    </row>
  </sheetData>
  <customSheetViews>
    <customSheetView guid="{4928BF23-7841-445B-B276-4DDA011E86BA}" scale="70" colorId="22" topLeftCell="A10">
      <selection activeCell="B44" sqref="B44"/>
      <pageMargins left="0.35" right="0.26" top="0.25" bottom="0.26" header="0.28000000000000003" footer="0.21"/>
      <printOptions horizontalCentered="1" verticalCentered="1"/>
      <pageSetup scale="65" orientation="portrait" r:id="rId1"/>
      <headerFooter alignWithMargins="0"/>
    </customSheetView>
    <customSheetView guid="{10BEBEA5-666D-4E42-8C33-BE2CECB0CEEE}" scale="70" colorId="22">
      <selection activeCell="H26" sqref="H26"/>
      <pageMargins left="0.35" right="0.26" top="0.25" bottom="0.26" header="0.28000000000000003" footer="0.21"/>
      <printOptions horizontalCentered="1" verticalCentered="1"/>
      <pageSetup scale="65" orientation="portrait" r:id="rId2"/>
      <headerFooter alignWithMargins="0"/>
    </customSheetView>
    <customSheetView guid="{7EABFE2B-86ED-418A-B3E7-C3498E6134E5}" scale="70" colorId="22">
      <selection activeCell="H26" sqref="H26"/>
      <pageMargins left="0.35" right="0.26" top="0.25" bottom="0.26" header="0.28000000000000003" footer="0.21"/>
      <printOptions horizontalCentered="1" verticalCentered="1"/>
      <pageSetup scale="65" orientation="portrait" r:id="rId3"/>
      <headerFooter alignWithMargins="0"/>
    </customSheetView>
    <customSheetView guid="{8787D503-0E53-496F-A823-DBDA291CFB74}" scale="70" colorId="22">
      <selection activeCell="B51" sqref="B51"/>
      <pageMargins left="0.35" right="0.26" top="0.25" bottom="0.26" header="0.28000000000000003" footer="0.21"/>
      <printOptions horizontalCentered="1" verticalCentered="1"/>
      <pageSetup scale="65" orientation="portrait" r:id="rId4"/>
      <headerFooter alignWithMargins="0"/>
    </customSheetView>
    <customSheetView guid="{22D28A66-17F3-4A9A-B88B-6F61E2AD90F2}" scale="70" colorId="22">
      <selection activeCell="B51" sqref="B51"/>
      <pageMargins left="0.35" right="0.26" top="0.25" bottom="0.26" header="0.28000000000000003" footer="0.21"/>
      <printOptions horizontalCentered="1" verticalCentered="1"/>
      <pageSetup scale="65" orientation="portrait" r:id="rId5"/>
      <headerFooter alignWithMargins="0"/>
    </customSheetView>
    <customSheetView guid="{38FEF62C-E434-43FF-91B6-A4BAF1D28941}" scale="70" colorId="22" showPageBreaks="1">
      <selection activeCell="B51" sqref="B51"/>
      <pageMargins left="0.35" right="0.26" top="0.25" bottom="0.26" header="0.28000000000000003" footer="0.21"/>
      <printOptions horizontalCentered="1" verticalCentered="1"/>
      <pageSetup scale="65" orientation="portrait" r:id="rId6"/>
      <headerFooter alignWithMargins="0"/>
    </customSheetView>
    <customSheetView guid="{3B00EE9E-100B-4E0B-97A5-9938B41F46C6}" scale="70" colorId="22">
      <selection activeCell="H26" sqref="H26"/>
      <pageMargins left="0.35" right="0.26" top="0.25" bottom="0.26" header="0.28000000000000003" footer="0.21"/>
      <printOptions horizontalCentered="1" verticalCentered="1"/>
      <pageSetup scale="65" orientation="portrait" r:id="rId7"/>
      <headerFooter alignWithMargins="0"/>
    </customSheetView>
    <customSheetView guid="{70140D13-E05C-4A32-B097-7656031EFC54}" scale="70" colorId="22">
      <selection activeCell="H26" sqref="H26"/>
      <pageMargins left="0.35" right="0.26" top="0.25" bottom="0.26" header="0.28000000000000003" footer="0.21"/>
      <printOptions horizontalCentered="1" verticalCentered="1"/>
      <pageSetup scale="65" orientation="portrait" r:id="rId8"/>
      <headerFooter alignWithMargins="0"/>
    </customSheetView>
    <customSheetView guid="{3A57D69F-D25D-44C3-9DE0-88B774091642}" scale="70" colorId="22">
      <selection activeCell="H26" sqref="H26"/>
      <pageMargins left="0.35" right="0.26" top="0.25" bottom="0.26" header="0.28000000000000003" footer="0.21"/>
      <printOptions horizontalCentered="1" verticalCentered="1"/>
      <pageSetup scale="65" orientation="portrait" r:id="rId9"/>
      <headerFooter alignWithMargins="0"/>
    </customSheetView>
    <customSheetView guid="{CA9A34E5-DE78-429D-AEC4-74C7250B775C}" scale="70" colorId="22">
      <selection activeCell="H26" sqref="H26"/>
      <pageMargins left="0.35" right="0.26" top="0.25" bottom="0.26" header="0.28000000000000003" footer="0.21"/>
      <printOptions horizontalCentered="1" verticalCentered="1"/>
      <pageSetup scale="65" orientation="portrait" r:id="rId10"/>
      <headerFooter alignWithMargins="0"/>
    </customSheetView>
    <customSheetView guid="{B4A791FD-BFAC-4ED1-AC79-FF865E98E4E3}" scale="70" colorId="22">
      <selection activeCell="H26" sqref="H26"/>
      <pageMargins left="0.35" right="0.26" top="0.25" bottom="0.26" header="0.28000000000000003" footer="0.21"/>
      <printOptions horizontalCentered="1" verticalCentered="1"/>
      <pageSetup scale="65" orientation="portrait" r:id="rId11"/>
      <headerFooter alignWithMargins="0"/>
    </customSheetView>
    <customSheetView guid="{1DFCFAAB-BEA9-4033-B573-C1428C6D4616}" scale="70" colorId="22">
      <selection activeCell="B51" sqref="B51"/>
      <pageMargins left="0.35" right="0.26" top="0.25" bottom="0.26" header="0.28000000000000003" footer="0.21"/>
      <printOptions horizontalCentered="1" verticalCentered="1"/>
      <pageSetup scale="65" orientation="portrait" r:id="rId12"/>
      <headerFooter alignWithMargins="0"/>
    </customSheetView>
    <customSheetView guid="{24B34512-AD5F-4011-887B-567D11190E35}" scale="70" colorId="22">
      <selection activeCell="H26" sqref="H26"/>
      <pageMargins left="0.35" right="0.26" top="0.25" bottom="0.26" header="0.28000000000000003" footer="0.21"/>
      <printOptions horizontalCentered="1" verticalCentered="1"/>
      <pageSetup scale="65" orientation="portrait" r:id="rId13"/>
      <headerFooter alignWithMargins="0"/>
    </customSheetView>
  </customSheetViews>
  <printOptions horizontalCentered="1" verticalCentered="1"/>
  <pageMargins left="0.35" right="0.26" top="0.25" bottom="0.26" header="0.28000000000000003" footer="0.21"/>
  <pageSetup scale="65" orientation="portrait" r:id="rId14"/>
  <headerFooter alignWithMargins="0"/>
  <legacyDrawing r:id="rId15"/>
</worksheet>
</file>

<file path=xl/worksheets/sheet34.xml><?xml version="1.0" encoding="utf-8"?>
<worksheet xmlns="http://schemas.openxmlformats.org/spreadsheetml/2006/main" xmlns:r="http://schemas.openxmlformats.org/officeDocument/2006/relationships">
  <sheetPr transitionEvaluation="1">
    <pageSetUpPr fitToPage="1"/>
  </sheetPr>
  <dimension ref="A1:E71"/>
  <sheetViews>
    <sheetView defaultGridColor="0" colorId="22" zoomScale="70" zoomScaleNormal="70" workbookViewId="0">
      <selection activeCell="C37" sqref="C37"/>
    </sheetView>
  </sheetViews>
  <sheetFormatPr defaultColWidth="9.6640625" defaultRowHeight="15"/>
  <cols>
    <col min="1" max="1" width="4.6640625" customWidth="1"/>
    <col min="2" max="2" width="1.6640625" customWidth="1"/>
    <col min="3" max="3" width="71.6640625" customWidth="1"/>
    <col min="5" max="5" width="19.21875" customWidth="1"/>
  </cols>
  <sheetData>
    <row r="1" spans="1:5" ht="12.75" customHeight="1" thickBot="1">
      <c r="A1" s="43" t="str">
        <f>'Data Sheet'!$A$49</f>
        <v>Annual Report of Central Hudson Gas &amp; Electric Corp.</v>
      </c>
      <c r="D1" s="1191" t="str">
        <f>'Data Sheet'!$A$45</f>
        <v>Year ended December 31, 2013</v>
      </c>
      <c r="E1" s="48"/>
    </row>
    <row r="2" spans="1:5" ht="12.75" customHeight="1">
      <c r="A2" s="44"/>
      <c r="B2" s="45"/>
      <c r="C2" s="45"/>
      <c r="D2" s="45"/>
      <c r="E2" s="46"/>
    </row>
    <row r="3" spans="1:5" ht="19.149999999999999" customHeight="1">
      <c r="A3" s="137" t="s">
        <v>2146</v>
      </c>
      <c r="B3" s="48"/>
      <c r="C3" s="605"/>
      <c r="D3" s="605"/>
      <c r="E3" s="49"/>
    </row>
    <row r="4" spans="1:5" ht="12.75" customHeight="1">
      <c r="A4" s="50"/>
      <c r="E4" s="51"/>
    </row>
    <row r="5" spans="1:5" ht="30">
      <c r="A5" s="991" t="s">
        <v>2358</v>
      </c>
      <c r="C5" s="1213" t="s">
        <v>33</v>
      </c>
      <c r="D5" s="1213"/>
      <c r="E5" s="51"/>
    </row>
    <row r="6" spans="1:5" ht="12.75" customHeight="1">
      <c r="A6" s="257" t="s">
        <v>2360</v>
      </c>
      <c r="C6" t="s">
        <v>34</v>
      </c>
      <c r="E6" s="51"/>
    </row>
    <row r="7" spans="1:5" ht="15" customHeight="1">
      <c r="A7" s="257" t="s">
        <v>2363</v>
      </c>
      <c r="C7" t="s">
        <v>35</v>
      </c>
      <c r="E7" s="51"/>
    </row>
    <row r="8" spans="1:5" ht="12.75" customHeight="1">
      <c r="A8" s="50"/>
      <c r="E8" s="144"/>
    </row>
    <row r="9" spans="1:5" ht="12.75" customHeight="1">
      <c r="A9" s="803" t="s">
        <v>2411</v>
      </c>
      <c r="B9" s="181"/>
      <c r="C9" s="181"/>
      <c r="D9" s="181"/>
      <c r="E9" s="992" t="s">
        <v>1299</v>
      </c>
    </row>
    <row r="10" spans="1:5" ht="12.75" customHeight="1">
      <c r="A10" s="257" t="s">
        <v>2417</v>
      </c>
      <c r="B10" s="222"/>
      <c r="C10" s="501" t="s">
        <v>2221</v>
      </c>
      <c r="E10" s="248" t="s">
        <v>593</v>
      </c>
    </row>
    <row r="11" spans="1:5" ht="12.75" customHeight="1">
      <c r="A11" s="220"/>
      <c r="B11" s="224"/>
      <c r="C11" s="972" t="s">
        <v>2512</v>
      </c>
      <c r="D11" s="143"/>
      <c r="E11" s="251" t="s">
        <v>36</v>
      </c>
    </row>
    <row r="12" spans="1:5" ht="18.600000000000001" customHeight="1">
      <c r="A12" s="50"/>
      <c r="B12" s="222"/>
      <c r="C12" s="993" t="s">
        <v>37</v>
      </c>
      <c r="D12" s="602"/>
      <c r="E12" s="1210"/>
    </row>
    <row r="13" spans="1:5" ht="12.75" customHeight="1">
      <c r="A13" s="257" t="s">
        <v>2407</v>
      </c>
      <c r="B13" s="222"/>
      <c r="C13" t="s">
        <v>38</v>
      </c>
      <c r="E13" s="1211">
        <v>98950</v>
      </c>
    </row>
    <row r="14" spans="1:5" ht="15.75" customHeight="1">
      <c r="A14" s="50"/>
      <c r="B14" s="222"/>
      <c r="C14" t="s">
        <v>39</v>
      </c>
      <c r="E14" s="1212"/>
    </row>
    <row r="15" spans="1:5" ht="13.5" customHeight="1">
      <c r="A15" s="257" t="s">
        <v>649</v>
      </c>
      <c r="B15" s="222"/>
      <c r="C15" t="s">
        <v>40</v>
      </c>
      <c r="E15" s="1212">
        <v>2894</v>
      </c>
    </row>
    <row r="16" spans="1:5" ht="15" customHeight="1">
      <c r="A16" s="257" t="s">
        <v>689</v>
      </c>
      <c r="B16" s="222"/>
      <c r="C16" t="s">
        <v>1212</v>
      </c>
      <c r="E16" s="1212"/>
    </row>
    <row r="17" spans="1:5" ht="12.75" customHeight="1">
      <c r="A17" s="257" t="s">
        <v>698</v>
      </c>
      <c r="B17" s="222"/>
      <c r="C17" t="s">
        <v>1213</v>
      </c>
      <c r="E17" s="1212">
        <v>759</v>
      </c>
    </row>
    <row r="18" spans="1:5" ht="15.75" customHeight="1">
      <c r="A18" s="257" t="s">
        <v>699</v>
      </c>
      <c r="B18" s="222"/>
      <c r="C18" t="s">
        <v>1214</v>
      </c>
      <c r="E18" s="1212">
        <v>17472</v>
      </c>
    </row>
    <row r="19" spans="1:5" ht="13.5" customHeight="1">
      <c r="A19" s="257" t="s">
        <v>2180</v>
      </c>
      <c r="B19" s="222"/>
      <c r="C19" t="s">
        <v>1215</v>
      </c>
      <c r="E19" s="1212"/>
    </row>
    <row r="20" spans="1:5" ht="15.75" customHeight="1">
      <c r="A20" s="257" t="s">
        <v>2186</v>
      </c>
      <c r="B20" s="222"/>
      <c r="C20" t="s">
        <v>1216</v>
      </c>
      <c r="E20" s="1212">
        <v>6105</v>
      </c>
    </row>
    <row r="21" spans="1:5" ht="15" customHeight="1">
      <c r="A21" s="257" t="s">
        <v>2187</v>
      </c>
      <c r="B21" s="222"/>
      <c r="C21" t="s">
        <v>1217</v>
      </c>
      <c r="E21" s="1212">
        <v>68</v>
      </c>
    </row>
    <row r="22" spans="1:5" ht="15" customHeight="1" thickBot="1">
      <c r="A22" s="257" t="s">
        <v>1456</v>
      </c>
      <c r="B22" s="222"/>
      <c r="C22" t="s">
        <v>1218</v>
      </c>
      <c r="E22" s="330">
        <f>SUM(E13:E19)-E20-E21</f>
        <v>113902</v>
      </c>
    </row>
    <row r="23" spans="1:5" ht="12.75" customHeight="1">
      <c r="A23" s="44"/>
      <c r="B23" s="45"/>
      <c r="C23" s="45"/>
      <c r="D23" s="45"/>
      <c r="E23" s="46"/>
    </row>
    <row r="24" spans="1:5" ht="15" customHeight="1">
      <c r="A24" s="50"/>
      <c r="C24" t="s">
        <v>1219</v>
      </c>
      <c r="E24" s="51"/>
    </row>
    <row r="25" spans="1:5" ht="12.75" customHeight="1">
      <c r="A25" s="50"/>
      <c r="E25" s="51"/>
    </row>
    <row r="26" spans="1:5" ht="15" customHeight="1">
      <c r="A26" s="50"/>
      <c r="C26" t="s">
        <v>3145</v>
      </c>
      <c r="E26" s="51"/>
    </row>
    <row r="27" spans="1:5" ht="12.75" customHeight="1">
      <c r="A27" s="590"/>
      <c r="B27" s="1"/>
      <c r="C27" s="1"/>
      <c r="D27" s="1"/>
      <c r="E27" s="65"/>
    </row>
    <row r="28" spans="1:5" ht="12.75" customHeight="1">
      <c r="A28" s="590"/>
      <c r="B28" s="1"/>
      <c r="C28" t="s">
        <v>1220</v>
      </c>
      <c r="D28" s="1"/>
      <c r="E28" s="65"/>
    </row>
    <row r="29" spans="1:5" ht="12.75" customHeight="1">
      <c r="A29" s="590"/>
      <c r="B29" s="1"/>
      <c r="C29" s="1"/>
      <c r="D29" s="1"/>
      <c r="E29" s="65"/>
    </row>
    <row r="30" spans="1:5" ht="12.75" customHeight="1">
      <c r="A30" s="590"/>
      <c r="B30" s="1"/>
      <c r="C30" s="1" t="s">
        <v>3146</v>
      </c>
      <c r="D30" s="1"/>
      <c r="E30" s="65"/>
    </row>
    <row r="31" spans="1:5" ht="12.75" customHeight="1">
      <c r="A31" s="590"/>
      <c r="B31" s="1"/>
      <c r="C31" s="1"/>
      <c r="D31" s="1"/>
      <c r="E31" s="65"/>
    </row>
    <row r="32" spans="1:5" ht="12.75" customHeight="1">
      <c r="A32" s="590"/>
      <c r="B32" s="1"/>
      <c r="C32" s="1"/>
      <c r="D32" s="1"/>
      <c r="E32" s="65"/>
    </row>
    <row r="33" spans="1:5" ht="12.75" customHeight="1">
      <c r="A33" s="590"/>
      <c r="B33" s="1"/>
      <c r="C33" s="1"/>
      <c r="D33" s="1"/>
      <c r="E33" s="65"/>
    </row>
    <row r="34" spans="1:5" ht="12.75" customHeight="1">
      <c r="A34" s="590"/>
      <c r="B34" s="1"/>
      <c r="C34" s="1"/>
      <c r="D34" s="1"/>
      <c r="E34" s="65"/>
    </row>
    <row r="35" spans="1:5" ht="12.75" customHeight="1">
      <c r="A35" s="590"/>
      <c r="B35" s="1"/>
      <c r="C35" s="1"/>
      <c r="D35" s="1"/>
      <c r="E35" s="65"/>
    </row>
    <row r="36" spans="1:5" ht="12.75" customHeight="1">
      <c r="A36" s="590"/>
      <c r="B36" s="1313"/>
      <c r="C36" s="1"/>
      <c r="D36" s="1"/>
      <c r="E36" s="65"/>
    </row>
    <row r="37" spans="1:5" ht="12.75" customHeight="1">
      <c r="A37" s="590"/>
      <c r="B37" s="1"/>
      <c r="C37" s="1"/>
      <c r="D37" s="1"/>
      <c r="E37" s="65"/>
    </row>
    <row r="38" spans="1:5" ht="12.75" customHeight="1">
      <c r="A38" s="590"/>
      <c r="B38" s="1"/>
      <c r="C38" s="1"/>
      <c r="D38" s="1"/>
      <c r="E38" s="65"/>
    </row>
    <row r="39" spans="1:5" ht="12.75" customHeight="1">
      <c r="A39" s="590"/>
      <c r="B39" s="1"/>
      <c r="C39" s="1"/>
      <c r="D39" s="1"/>
      <c r="E39" s="65"/>
    </row>
    <row r="40" spans="1:5" ht="12.75" customHeight="1">
      <c r="A40" s="590"/>
      <c r="B40" s="1"/>
      <c r="C40" s="1"/>
      <c r="D40" s="1"/>
      <c r="E40" s="65"/>
    </row>
    <row r="41" spans="1:5" ht="12.75" customHeight="1">
      <c r="A41" s="590"/>
      <c r="B41" s="1"/>
      <c r="C41" s="1"/>
      <c r="D41" s="1"/>
      <c r="E41" s="65"/>
    </row>
    <row r="42" spans="1:5" ht="12.75" customHeight="1">
      <c r="A42" s="590"/>
      <c r="B42" s="1"/>
      <c r="C42" s="1"/>
      <c r="D42" s="1"/>
      <c r="E42" s="65"/>
    </row>
    <row r="43" spans="1:5" ht="12.75" customHeight="1">
      <c r="A43" s="590"/>
      <c r="B43" s="1"/>
      <c r="C43" s="1"/>
      <c r="D43" s="1"/>
      <c r="E43" s="65"/>
    </row>
    <row r="44" spans="1:5" ht="12.75" customHeight="1">
      <c r="A44" s="590"/>
      <c r="B44" s="1313"/>
      <c r="C44" s="1"/>
      <c r="D44" s="1"/>
      <c r="E44" s="65"/>
    </row>
    <row r="45" spans="1:5" ht="12.75" customHeight="1">
      <c r="A45" s="590"/>
      <c r="B45" s="1"/>
      <c r="C45" s="1"/>
      <c r="D45" s="1"/>
      <c r="E45" s="65"/>
    </row>
    <row r="46" spans="1:5" ht="12.75" customHeight="1">
      <c r="A46" s="590"/>
      <c r="B46" s="1"/>
      <c r="C46" s="1"/>
      <c r="D46" s="1"/>
      <c r="E46" s="65"/>
    </row>
    <row r="47" spans="1:5" ht="12.75" customHeight="1">
      <c r="A47" s="590"/>
      <c r="B47" s="1"/>
      <c r="C47" s="1"/>
      <c r="D47" s="1"/>
      <c r="E47" s="65"/>
    </row>
    <row r="48" spans="1:5" ht="12.75" customHeight="1">
      <c r="A48" s="590"/>
      <c r="B48" s="1"/>
      <c r="C48" s="1"/>
      <c r="D48" s="1"/>
      <c r="E48" s="65"/>
    </row>
    <row r="49" spans="1:5" ht="12.75" customHeight="1">
      <c r="A49" s="590"/>
      <c r="B49" s="1"/>
      <c r="C49" s="1"/>
      <c r="D49" s="1"/>
      <c r="E49" s="65"/>
    </row>
    <row r="50" spans="1:5" ht="12.75" customHeight="1">
      <c r="A50" s="590"/>
      <c r="B50" s="1"/>
      <c r="C50" s="1"/>
      <c r="D50" s="1"/>
      <c r="E50" s="65"/>
    </row>
    <row r="51" spans="1:5" ht="12.75" customHeight="1">
      <c r="A51" s="590"/>
      <c r="B51" s="1"/>
      <c r="C51" s="1"/>
      <c r="D51" s="1"/>
      <c r="E51" s="65"/>
    </row>
    <row r="52" spans="1:5" ht="12.75" customHeight="1">
      <c r="A52" s="590"/>
      <c r="B52" s="1"/>
      <c r="C52" s="1"/>
      <c r="D52" s="1"/>
      <c r="E52" s="65"/>
    </row>
    <row r="53" spans="1:5" ht="12.75" customHeight="1">
      <c r="A53" s="590"/>
      <c r="B53" s="1"/>
      <c r="C53" s="1"/>
      <c r="D53" s="1"/>
      <c r="E53" s="65"/>
    </row>
    <row r="54" spans="1:5" ht="12.75" customHeight="1">
      <c r="A54" s="590"/>
      <c r="B54" s="1"/>
      <c r="C54" s="1"/>
      <c r="D54" s="1"/>
      <c r="E54" s="65"/>
    </row>
    <row r="55" spans="1:5" ht="12.75" customHeight="1">
      <c r="A55" s="590"/>
      <c r="B55" s="1"/>
      <c r="C55" s="1"/>
      <c r="D55" s="1"/>
      <c r="E55" s="65"/>
    </row>
    <row r="56" spans="1:5" ht="12.75" customHeight="1" thickBot="1">
      <c r="A56" s="591"/>
      <c r="B56" s="67"/>
      <c r="C56" s="67"/>
      <c r="D56" s="67"/>
      <c r="E56" s="69"/>
    </row>
    <row r="57" spans="1:5" ht="12.75" customHeight="1">
      <c r="A57" t="s">
        <v>2744</v>
      </c>
    </row>
    <row r="58" spans="1:5" ht="12.75" customHeight="1">
      <c r="A58" s="48" t="s">
        <v>1528</v>
      </c>
      <c r="B58" s="48"/>
      <c r="C58" s="48"/>
      <c r="D58" s="48"/>
      <c r="E58" s="48"/>
    </row>
    <row r="63" spans="1:5">
      <c r="C63" s="70"/>
    </row>
    <row r="66" spans="3:3">
      <c r="C66" s="70"/>
    </row>
    <row r="67" spans="3:3">
      <c r="C67" s="70"/>
    </row>
    <row r="68" spans="3:3">
      <c r="C68" s="70"/>
    </row>
    <row r="69" spans="3:3">
      <c r="C69" s="70"/>
    </row>
    <row r="70" spans="3:3">
      <c r="C70" s="70"/>
    </row>
    <row r="71" spans="3:3">
      <c r="C71" s="70"/>
    </row>
  </sheetData>
  <customSheetViews>
    <customSheetView guid="{4928BF23-7841-445B-B276-4DDA011E86BA}" scale="70" colorId="22" fitToPage="1">
      <selection activeCell="B44" sqref="B44"/>
      <pageMargins left="0.25" right="0.26" top="0.25" bottom="0.24" header="0.25" footer="0.5"/>
      <printOptions horizontalCentered="1" verticalCentered="1"/>
      <pageSetup scale="80" orientation="portrait" r:id="rId1"/>
      <headerFooter alignWithMargins="0"/>
    </customSheetView>
    <customSheetView guid="{10BEBEA5-666D-4E42-8C33-BE2CECB0CEEE}" scale="70" colorId="22" fitToPage="1">
      <selection activeCell="B51" sqref="B51"/>
      <pageMargins left="0.25" right="0.26" top="0.25" bottom="0.24" header="0.25" footer="0.5"/>
      <printOptions horizontalCentered="1" verticalCentered="1"/>
      <pageSetup scale="79" orientation="portrait" r:id="rId2"/>
      <headerFooter alignWithMargins="0"/>
    </customSheetView>
    <customSheetView guid="{7EABFE2B-86ED-418A-B3E7-C3498E6134E5}" scale="70" colorId="22" fitToPage="1">
      <selection activeCell="B51" sqref="B51"/>
      <pageMargins left="0.25" right="0.26" top="0.25" bottom="0.24" header="0.25" footer="0.5"/>
      <printOptions horizontalCentered="1" verticalCentered="1"/>
      <pageSetup scale="79" orientation="portrait" r:id="rId3"/>
      <headerFooter alignWithMargins="0"/>
    </customSheetView>
    <customSheetView guid="{8787D503-0E53-496F-A823-DBDA291CFB74}" scale="70" colorId="22" fitToPage="1">
      <selection activeCell="B51" sqref="B51"/>
      <pageMargins left="0.25" right="0.26" top="0.25" bottom="0.24" header="0.25" footer="0.5"/>
      <printOptions horizontalCentered="1" verticalCentered="1"/>
      <pageSetup scale="79" orientation="portrait" r:id="rId4"/>
      <headerFooter alignWithMargins="0"/>
    </customSheetView>
    <customSheetView guid="{22D28A66-17F3-4A9A-B88B-6F61E2AD90F2}" scale="70" colorId="22" fitToPage="1">
      <selection activeCell="B51" sqref="B51"/>
      <pageMargins left="0.25" right="0.26" top="0.25" bottom="0.24" header="0.25" footer="0.5"/>
      <printOptions horizontalCentered="1" verticalCentered="1"/>
      <pageSetup scale="79" orientation="portrait" r:id="rId5"/>
      <headerFooter alignWithMargins="0"/>
    </customSheetView>
    <customSheetView guid="{38FEF62C-E434-43FF-91B6-A4BAF1D28941}" scale="70" colorId="22" showPageBreaks="1" fitToPage="1">
      <selection activeCell="B51" sqref="B51"/>
      <pageMargins left="0.25" right="0.26" top="0.25" bottom="0.24" header="0.25" footer="0.5"/>
      <printOptions horizontalCentered="1" verticalCentered="1"/>
      <pageSetup scale="79" orientation="portrait" r:id="rId6"/>
      <headerFooter alignWithMargins="0"/>
    </customSheetView>
    <customSheetView guid="{3B00EE9E-100B-4E0B-97A5-9938B41F46C6}" scale="70" colorId="22" fitToPage="1">
      <pageMargins left="0.25" right="0.26" top="0.25" bottom="0.24" header="0.25" footer="0.5"/>
      <printOptions horizontalCentered="1" verticalCentered="1"/>
      <pageSetup scale="79" orientation="portrait" r:id="rId7"/>
      <headerFooter alignWithMargins="0"/>
    </customSheetView>
    <customSheetView guid="{70140D13-E05C-4A32-B097-7656031EFC54}" scale="70" colorId="22" fitToPage="1">
      <pageMargins left="0.25" right="0.26" top="0.25" bottom="0.24" header="0.25" footer="0.5"/>
      <printOptions horizontalCentered="1" verticalCentered="1"/>
      <pageSetup scale="79" orientation="portrait" r:id="rId8"/>
      <headerFooter alignWithMargins="0"/>
    </customSheetView>
    <customSheetView guid="{3A57D69F-D25D-44C3-9DE0-88B774091642}" scale="70" colorId="22" fitToPage="1">
      <pageMargins left="0.25" right="0.26" top="0.25" bottom="0.24" header="0.25" footer="0.5"/>
      <printOptions horizontalCentered="1" verticalCentered="1"/>
      <pageSetup scale="79" orientation="portrait" r:id="rId9"/>
      <headerFooter alignWithMargins="0"/>
    </customSheetView>
    <customSheetView guid="{CA9A34E5-DE78-429D-AEC4-74C7250B775C}" scale="70" colorId="22" fitToPage="1">
      <pageMargins left="0.25" right="0.26" top="0.25" bottom="0.24" header="0.25" footer="0.5"/>
      <printOptions horizontalCentered="1" verticalCentered="1"/>
      <pageSetup scale="79" orientation="portrait" r:id="rId10"/>
      <headerFooter alignWithMargins="0"/>
    </customSheetView>
    <customSheetView guid="{B4A791FD-BFAC-4ED1-AC79-FF865E98E4E3}" scale="70" colorId="22" fitToPage="1">
      <selection activeCell="B51" sqref="B51"/>
      <pageMargins left="0.25" right="0.26" top="0.25" bottom="0.24" header="0.25" footer="0.5"/>
      <printOptions horizontalCentered="1" verticalCentered="1"/>
      <pageSetup scale="79" orientation="portrait" r:id="rId11"/>
      <headerFooter alignWithMargins="0"/>
    </customSheetView>
    <customSheetView guid="{1DFCFAAB-BEA9-4033-B573-C1428C6D4616}" scale="70" colorId="22" fitToPage="1">
      <selection activeCell="B51" sqref="B51"/>
      <pageMargins left="0.25" right="0.26" top="0.25" bottom="0.24" header="0.25" footer="0.5"/>
      <printOptions horizontalCentered="1" verticalCentered="1"/>
      <pageSetup scale="79" orientation="portrait" r:id="rId12"/>
      <headerFooter alignWithMargins="0"/>
    </customSheetView>
    <customSheetView guid="{24B34512-AD5F-4011-887B-567D11190E35}" scale="70" colorId="22" fitToPage="1">
      <selection activeCell="B51" sqref="B51"/>
      <pageMargins left="0.25" right="0.26" top="0.25" bottom="0.24" header="0.25" footer="0.5"/>
      <printOptions horizontalCentered="1" verticalCentered="1"/>
      <pageSetup scale="79" orientation="portrait" r:id="rId13"/>
      <headerFooter alignWithMargins="0"/>
    </customSheetView>
  </customSheetViews>
  <printOptions horizontalCentered="1" verticalCentered="1"/>
  <pageMargins left="0.25" right="0.26" top="0.25" bottom="0.24" header="0.25" footer="0.5"/>
  <pageSetup scale="80" orientation="portrait" r:id="rId14"/>
  <headerFooter alignWithMargins="0"/>
</worksheet>
</file>

<file path=xl/worksheets/sheet35.xml><?xml version="1.0" encoding="utf-8"?>
<worksheet xmlns="http://schemas.openxmlformats.org/spreadsheetml/2006/main" xmlns:r="http://schemas.openxmlformats.org/officeDocument/2006/relationships">
  <sheetPr transitionEvaluation="1">
    <pageSetUpPr fitToPage="1"/>
  </sheetPr>
  <dimension ref="A1:E75"/>
  <sheetViews>
    <sheetView defaultGridColor="0" topLeftCell="A19" colorId="22" zoomScale="75" zoomScaleNormal="75" workbookViewId="0">
      <selection activeCell="C32" sqref="C32"/>
    </sheetView>
  </sheetViews>
  <sheetFormatPr defaultColWidth="9.6640625" defaultRowHeight="15"/>
  <cols>
    <col min="1" max="1" width="4.44140625" customWidth="1"/>
    <col min="2" max="2" width="1.6640625" customWidth="1"/>
    <col min="3" max="3" width="79.5546875" customWidth="1"/>
    <col min="4" max="4" width="9.33203125" customWidth="1"/>
    <col min="5" max="5" width="24.21875" customWidth="1"/>
  </cols>
  <sheetData>
    <row r="1" spans="1:5" ht="16.899999999999999" customHeight="1" thickBot="1">
      <c r="A1" s="43" t="str">
        <f>'Data Sheet'!$A$49</f>
        <v>Annual Report of Central Hudson Gas &amp; Electric Corp.</v>
      </c>
      <c r="D1" s="191" t="str">
        <f>'Data Sheet'!$A$45</f>
        <v>Year ended December 31, 2013</v>
      </c>
      <c r="E1" s="48"/>
    </row>
    <row r="2" spans="1:5" ht="16.899999999999999" customHeight="1">
      <c r="A2" s="44"/>
      <c r="B2" s="45"/>
      <c r="C2" s="45"/>
      <c r="D2" s="45"/>
      <c r="E2" s="46"/>
    </row>
    <row r="3" spans="1:5" ht="16.899999999999999" customHeight="1">
      <c r="A3" s="47" t="s">
        <v>2146</v>
      </c>
      <c r="B3" s="48"/>
      <c r="C3" s="48"/>
      <c r="D3" s="48"/>
      <c r="E3" s="49"/>
    </row>
    <row r="4" spans="1:5" ht="16.899999999999999" customHeight="1">
      <c r="A4" s="50"/>
      <c r="E4" s="51"/>
    </row>
    <row r="5" spans="1:5" ht="16.899999999999999" customHeight="1">
      <c r="A5" s="257" t="s">
        <v>2358</v>
      </c>
      <c r="C5" t="s">
        <v>1221</v>
      </c>
      <c r="E5" s="51"/>
    </row>
    <row r="6" spans="1:5" ht="16.899999999999999" customHeight="1">
      <c r="A6" s="50"/>
      <c r="C6" t="s">
        <v>1222</v>
      </c>
      <c r="E6" s="51"/>
    </row>
    <row r="7" spans="1:5" ht="16.899999999999999" customHeight="1">
      <c r="A7" s="50"/>
      <c r="C7" t="s">
        <v>1223</v>
      </c>
      <c r="E7" s="51"/>
    </row>
    <row r="8" spans="1:5" ht="16.899999999999999" customHeight="1">
      <c r="A8" s="50"/>
      <c r="C8" t="s">
        <v>1224</v>
      </c>
      <c r="E8" s="51"/>
    </row>
    <row r="9" spans="1:5" ht="16.899999999999999" customHeight="1">
      <c r="A9" s="257" t="s">
        <v>2360</v>
      </c>
      <c r="C9" t="s">
        <v>1225</v>
      </c>
      <c r="E9" s="51"/>
    </row>
    <row r="10" spans="1:5" ht="16.899999999999999" customHeight="1">
      <c r="A10" s="50"/>
      <c r="C10" t="s">
        <v>1776</v>
      </c>
      <c r="E10" s="51"/>
    </row>
    <row r="11" spans="1:5" ht="16.899999999999999" customHeight="1">
      <c r="A11" s="50"/>
      <c r="C11" t="s">
        <v>1777</v>
      </c>
      <c r="E11" s="51"/>
    </row>
    <row r="12" spans="1:5" ht="16.899999999999999" customHeight="1">
      <c r="A12" s="257" t="s">
        <v>2363</v>
      </c>
      <c r="C12" t="s">
        <v>1778</v>
      </c>
      <c r="E12" s="51"/>
    </row>
    <row r="13" spans="1:5" ht="16.899999999999999" customHeight="1">
      <c r="A13" s="257" t="s">
        <v>2366</v>
      </c>
      <c r="C13" t="s">
        <v>1779</v>
      </c>
      <c r="E13" s="51"/>
    </row>
    <row r="14" spans="1:5" ht="16.899999999999999" customHeight="1">
      <c r="A14" s="50"/>
      <c r="C14" t="s">
        <v>1780</v>
      </c>
      <c r="E14" s="51"/>
    </row>
    <row r="15" spans="1:5" ht="16.899999999999999" customHeight="1">
      <c r="A15" s="50"/>
      <c r="C15" t="s">
        <v>1781</v>
      </c>
      <c r="E15" s="51"/>
    </row>
    <row r="16" spans="1:5" ht="16.899999999999999" customHeight="1">
      <c r="A16" s="257" t="s">
        <v>2368</v>
      </c>
      <c r="C16" t="s">
        <v>1782</v>
      </c>
      <c r="E16" s="51"/>
    </row>
    <row r="17" spans="1:5" ht="16.899999999999999" customHeight="1">
      <c r="A17" s="50"/>
      <c r="C17" t="s">
        <v>1783</v>
      </c>
      <c r="E17" s="51"/>
    </row>
    <row r="18" spans="1:5" ht="16.899999999999999" customHeight="1">
      <c r="A18" s="50"/>
      <c r="C18" t="s">
        <v>1784</v>
      </c>
      <c r="E18" s="51"/>
    </row>
    <row r="19" spans="1:5" ht="16.899999999999999" customHeight="1">
      <c r="A19" s="50"/>
      <c r="B19" s="143"/>
      <c r="C19" t="s">
        <v>1785</v>
      </c>
      <c r="E19" s="51"/>
    </row>
    <row r="20" spans="1:5" ht="16.899999999999999" customHeight="1">
      <c r="A20" s="564"/>
      <c r="B20" s="222"/>
      <c r="C20" s="181"/>
      <c r="D20" s="609"/>
      <c r="E20" s="994" t="s">
        <v>1786</v>
      </c>
    </row>
    <row r="21" spans="1:5" ht="16.899999999999999" customHeight="1">
      <c r="A21" s="257" t="s">
        <v>2411</v>
      </c>
      <c r="B21" s="222"/>
      <c r="C21" s="501" t="s">
        <v>2221</v>
      </c>
      <c r="D21" s="147"/>
      <c r="E21" s="57" t="s">
        <v>1787</v>
      </c>
    </row>
    <row r="22" spans="1:5" ht="16.899999999999999" customHeight="1">
      <c r="A22" s="258" t="s">
        <v>2417</v>
      </c>
      <c r="B22" s="224"/>
      <c r="C22" s="972" t="s">
        <v>2512</v>
      </c>
      <c r="D22" s="150"/>
      <c r="E22" s="857" t="s">
        <v>1788</v>
      </c>
    </row>
    <row r="23" spans="1:5" ht="16.899999999999999" customHeight="1">
      <c r="A23" s="50"/>
      <c r="B23" s="222"/>
      <c r="C23" t="s">
        <v>1789</v>
      </c>
      <c r="D23" s="147"/>
      <c r="E23" s="1036"/>
    </row>
    <row r="24" spans="1:5" ht="16.899999999999999" customHeight="1">
      <c r="A24" s="257" t="s">
        <v>2407</v>
      </c>
      <c r="B24" s="222"/>
      <c r="C24" t="s">
        <v>1790</v>
      </c>
      <c r="D24" s="147"/>
      <c r="E24" s="1214">
        <v>75408</v>
      </c>
    </row>
    <row r="25" spans="1:5" ht="16.899999999999999" customHeight="1">
      <c r="A25" s="257" t="s">
        <v>649</v>
      </c>
      <c r="B25" s="1725"/>
      <c r="C25" t="s">
        <v>1791</v>
      </c>
      <c r="D25" s="147"/>
      <c r="E25" s="1215">
        <v>6804</v>
      </c>
    </row>
    <row r="26" spans="1:5" ht="16.899999999999999" customHeight="1">
      <c r="A26" s="257" t="s">
        <v>689</v>
      </c>
      <c r="B26" s="222"/>
      <c r="C26" t="s">
        <v>1792</v>
      </c>
      <c r="D26" s="147"/>
      <c r="E26" s="1215">
        <v>-321</v>
      </c>
    </row>
    <row r="27" spans="1:5" ht="16.899999999999999" customHeight="1">
      <c r="A27" s="257" t="s">
        <v>698</v>
      </c>
      <c r="B27" s="222"/>
      <c r="C27" t="s">
        <v>1793</v>
      </c>
      <c r="D27" s="147"/>
      <c r="E27" s="1215"/>
    </row>
    <row r="28" spans="1:5" ht="16.899999999999999" customHeight="1">
      <c r="A28" s="50"/>
      <c r="B28" s="222"/>
      <c r="C28" t="s">
        <v>1794</v>
      </c>
      <c r="D28" s="147"/>
      <c r="E28" s="1215">
        <v>0</v>
      </c>
    </row>
    <row r="29" spans="1:5" ht="16.899999999999999" customHeight="1">
      <c r="A29" s="257" t="s">
        <v>699</v>
      </c>
      <c r="B29" s="222"/>
      <c r="C29" t="s">
        <v>1795</v>
      </c>
      <c r="D29" s="147"/>
      <c r="E29" s="1215">
        <v>5248</v>
      </c>
    </row>
    <row r="30" spans="1:5" ht="16.899999999999999" customHeight="1">
      <c r="A30" s="257" t="s">
        <v>2180</v>
      </c>
      <c r="B30" s="222"/>
      <c r="C30" t="s">
        <v>1796</v>
      </c>
      <c r="D30" s="147"/>
      <c r="E30" s="1215">
        <v>-301</v>
      </c>
    </row>
    <row r="31" spans="1:5" ht="16.899999999999999" customHeight="1">
      <c r="A31" s="257" t="s">
        <v>2186</v>
      </c>
      <c r="B31" s="222"/>
      <c r="C31" t="s">
        <v>1797</v>
      </c>
      <c r="D31" s="147"/>
      <c r="E31" s="1215">
        <v>-3243</v>
      </c>
    </row>
    <row r="32" spans="1:5" ht="16.899999999999999" customHeight="1">
      <c r="A32" s="257" t="s">
        <v>2187</v>
      </c>
      <c r="B32" s="222"/>
      <c r="C32" t="s">
        <v>1798</v>
      </c>
      <c r="D32" s="147"/>
      <c r="E32" s="1215">
        <v>894</v>
      </c>
    </row>
    <row r="33" spans="1:5" ht="16.899999999999999" customHeight="1">
      <c r="A33" s="257" t="s">
        <v>1456</v>
      </c>
      <c r="B33" s="222"/>
      <c r="C33" t="s">
        <v>1799</v>
      </c>
      <c r="D33" s="147"/>
      <c r="E33" s="1215">
        <v>84489</v>
      </c>
    </row>
    <row r="34" spans="1:5" ht="16.899999999999999" customHeight="1">
      <c r="A34" s="257" t="s">
        <v>2189</v>
      </c>
      <c r="B34" s="222"/>
      <c r="C34" t="s">
        <v>1800</v>
      </c>
      <c r="D34" s="147"/>
      <c r="E34" s="1215">
        <v>32077</v>
      </c>
    </row>
    <row r="35" spans="1:5" ht="16.899999999999999" customHeight="1">
      <c r="A35" s="257" t="s">
        <v>2190</v>
      </c>
      <c r="B35" s="222"/>
      <c r="C35" t="s">
        <v>1801</v>
      </c>
      <c r="D35" s="147"/>
      <c r="E35" s="1671"/>
    </row>
    <row r="36" spans="1:5" ht="16.899999999999999" customHeight="1">
      <c r="A36" s="257" t="s">
        <v>2192</v>
      </c>
      <c r="B36" s="1658" t="s">
        <v>3641</v>
      </c>
      <c r="C36" t="s">
        <v>1802</v>
      </c>
      <c r="D36" s="147"/>
      <c r="E36" s="1215">
        <v>52413</v>
      </c>
    </row>
    <row r="37" spans="1:5" ht="16.899999999999999" customHeight="1">
      <c r="A37" s="50"/>
      <c r="B37" s="222"/>
      <c r="C37" t="s">
        <v>1803</v>
      </c>
      <c r="D37" s="147"/>
      <c r="E37" s="1215"/>
    </row>
    <row r="38" spans="1:5" ht="16.899999999999999" customHeight="1">
      <c r="A38" s="257" t="s">
        <v>2194</v>
      </c>
      <c r="B38" s="222"/>
      <c r="C38" t="s">
        <v>357</v>
      </c>
      <c r="D38" s="147"/>
      <c r="E38" s="1215">
        <v>-1664</v>
      </c>
    </row>
    <row r="39" spans="1:5" ht="16.899999999999999" customHeight="1">
      <c r="A39" s="257" t="s">
        <v>2198</v>
      </c>
      <c r="B39" s="222"/>
      <c r="C39" t="s">
        <v>358</v>
      </c>
      <c r="D39" s="147"/>
      <c r="E39" s="1215">
        <v>0</v>
      </c>
    </row>
    <row r="40" spans="1:5" ht="16.899999999999999" customHeight="1">
      <c r="A40" s="257" t="s">
        <v>2199</v>
      </c>
      <c r="B40" s="222"/>
      <c r="C40" t="s">
        <v>359</v>
      </c>
      <c r="D40" s="147"/>
      <c r="E40" s="1215">
        <v>0</v>
      </c>
    </row>
    <row r="41" spans="1:5" ht="16.899999999999999" customHeight="1">
      <c r="A41" s="257" t="s">
        <v>2200</v>
      </c>
      <c r="B41" s="222"/>
      <c r="C41" t="s">
        <v>360</v>
      </c>
      <c r="D41" s="147"/>
      <c r="E41" s="1215">
        <v>-7641</v>
      </c>
    </row>
    <row r="42" spans="1:5" ht="16.899999999999999" customHeight="1">
      <c r="A42" s="257" t="s">
        <v>2201</v>
      </c>
      <c r="B42" s="222"/>
      <c r="C42" t="s">
        <v>361</v>
      </c>
      <c r="D42" s="147"/>
      <c r="E42" s="1215">
        <v>-9305</v>
      </c>
    </row>
    <row r="43" spans="1:5" ht="16.899999999999999" customHeight="1">
      <c r="A43" s="50"/>
      <c r="B43" s="222"/>
      <c r="C43" t="s">
        <v>362</v>
      </c>
      <c r="D43" s="147"/>
      <c r="E43" s="1215"/>
    </row>
    <row r="44" spans="1:5" ht="16.899999999999999" customHeight="1">
      <c r="A44" s="50"/>
      <c r="B44" s="1658"/>
      <c r="C44" s="1"/>
      <c r="D44" s="610"/>
      <c r="E44" s="1215"/>
    </row>
    <row r="45" spans="1:5" ht="16.899999999999999" customHeight="1">
      <c r="A45" s="50"/>
      <c r="B45" s="222"/>
      <c r="C45" s="1" t="s">
        <v>3147</v>
      </c>
      <c r="D45" s="610"/>
      <c r="E45" s="1215"/>
    </row>
    <row r="46" spans="1:5" ht="16.899999999999999" customHeight="1">
      <c r="A46" s="50"/>
      <c r="B46" s="222"/>
      <c r="D46" s="610"/>
      <c r="E46" s="1215"/>
    </row>
    <row r="47" spans="1:5" ht="16.899999999999999" customHeight="1">
      <c r="A47" s="50"/>
      <c r="B47" s="222"/>
      <c r="C47" s="1" t="s">
        <v>3151</v>
      </c>
      <c r="D47" s="610"/>
      <c r="E47" s="1215"/>
    </row>
    <row r="48" spans="1:5" ht="16.899999999999999" customHeight="1">
      <c r="A48" s="50"/>
      <c r="B48" s="222"/>
      <c r="C48" s="1" t="s">
        <v>3149</v>
      </c>
      <c r="D48" s="610"/>
      <c r="E48" s="1215"/>
    </row>
    <row r="49" spans="1:5" ht="16.899999999999999" customHeight="1">
      <c r="A49" s="50"/>
      <c r="B49" s="222"/>
      <c r="C49" s="1" t="s">
        <v>3639</v>
      </c>
      <c r="D49" s="610"/>
      <c r="E49" s="1215"/>
    </row>
    <row r="50" spans="1:5" ht="16.899999999999999" customHeight="1">
      <c r="A50" s="50"/>
      <c r="B50" s="222"/>
      <c r="C50" s="1337" t="s">
        <v>3150</v>
      </c>
      <c r="D50" s="610"/>
      <c r="E50" s="1215"/>
    </row>
    <row r="51" spans="1:5" ht="16.899999999999999" customHeight="1">
      <c r="A51" s="50"/>
      <c r="B51" s="222"/>
      <c r="C51" s="1"/>
      <c r="D51" s="610"/>
      <c r="E51" s="1215"/>
    </row>
    <row r="52" spans="1:5" ht="16.899999999999999" customHeight="1">
      <c r="A52" s="50"/>
      <c r="B52" s="222"/>
      <c r="C52" s="1"/>
      <c r="D52" s="610"/>
      <c r="E52" s="1215"/>
    </row>
    <row r="53" spans="1:5" ht="16.899999999999999" customHeight="1">
      <c r="A53" s="50"/>
      <c r="B53" s="222"/>
      <c r="C53" s="1"/>
      <c r="D53" s="610"/>
      <c r="E53" s="1215"/>
    </row>
    <row r="54" spans="1:5" ht="16.899999999999999" customHeight="1">
      <c r="A54" s="50"/>
      <c r="B54" s="222"/>
      <c r="C54" s="1"/>
      <c r="D54" s="610"/>
      <c r="E54" s="1215"/>
    </row>
    <row r="55" spans="1:5" ht="16.899999999999999" customHeight="1">
      <c r="A55" s="50"/>
      <c r="B55" s="222"/>
      <c r="C55" s="1"/>
      <c r="D55" s="610"/>
      <c r="E55" s="1215"/>
    </row>
    <row r="56" spans="1:5" ht="16.899999999999999" customHeight="1">
      <c r="A56" s="50"/>
      <c r="B56" s="222"/>
      <c r="C56" s="1"/>
      <c r="D56" s="610"/>
      <c r="E56" s="1215"/>
    </row>
    <row r="57" spans="1:5" ht="16.899999999999999" customHeight="1">
      <c r="A57" s="50"/>
      <c r="B57" s="222"/>
      <c r="C57" s="1"/>
      <c r="D57" s="610"/>
      <c r="E57" s="1215"/>
    </row>
    <row r="58" spans="1:5" ht="16.899999999999999" customHeight="1" thickBot="1">
      <c r="A58" s="133"/>
      <c r="B58" s="579"/>
      <c r="C58" s="67"/>
      <c r="D58" s="611"/>
      <c r="E58" s="1216"/>
    </row>
    <row r="59" spans="1:5" ht="16.899999999999999" customHeight="1">
      <c r="A59" t="s">
        <v>2744</v>
      </c>
    </row>
    <row r="60" spans="1:5" ht="16.899999999999999" customHeight="1">
      <c r="A60" s="48" t="s">
        <v>363</v>
      </c>
      <c r="B60" s="48"/>
      <c r="C60" s="48"/>
      <c r="D60" s="48"/>
      <c r="E60" s="48"/>
    </row>
    <row r="61" spans="1:5" ht="16.899999999999999" customHeight="1"/>
    <row r="62" spans="1:5" ht="16.899999999999999" customHeight="1"/>
    <row r="63" spans="1:5" ht="16.899999999999999" customHeight="1"/>
    <row r="64" spans="1:5" ht="16.899999999999999" customHeight="1"/>
    <row r="65" spans="3:3" ht="16.899999999999999" customHeight="1"/>
    <row r="66" spans="3:3" ht="16.899999999999999" customHeight="1"/>
    <row r="67" spans="3:3">
      <c r="C67" s="70"/>
    </row>
    <row r="70" spans="3:3">
      <c r="C70" s="70"/>
    </row>
    <row r="71" spans="3:3">
      <c r="C71" s="70"/>
    </row>
    <row r="72" spans="3:3">
      <c r="C72" s="70"/>
    </row>
    <row r="73" spans="3:3">
      <c r="C73" s="70"/>
    </row>
    <row r="74" spans="3:3">
      <c r="C74" s="70"/>
    </row>
    <row r="75" spans="3:3">
      <c r="C75" s="70"/>
    </row>
  </sheetData>
  <customSheetViews>
    <customSheetView guid="{4928BF23-7841-445B-B276-4DDA011E86BA}" scale="75" colorId="22" fitToPage="1" topLeftCell="A4">
      <selection activeCell="B44" sqref="B44"/>
      <pageMargins left="0.5" right="0.5" top="0.5" bottom="0.5" header="0.5" footer="0.5"/>
      <printOptions horizontalCentered="1" verticalCentered="1"/>
      <pageSetup scale="67" orientation="portrait" r:id="rId1"/>
      <headerFooter alignWithMargins="0"/>
    </customSheetView>
    <customSheetView guid="{10BEBEA5-666D-4E42-8C33-BE2CECB0CEEE}" scale="75" colorId="22" fitToPage="1">
      <selection activeCell="C44" sqref="C44"/>
      <pageMargins left="0.5" right="0.5" top="0.5" bottom="0.5" header="0.5" footer="0.5"/>
      <printOptions horizontalCentered="1" verticalCentered="1"/>
      <pageSetup scale="67" orientation="portrait" r:id="rId2"/>
      <headerFooter alignWithMargins="0"/>
    </customSheetView>
    <customSheetView guid="{7EABFE2B-86ED-418A-B3E7-C3498E6134E5}" scale="75" colorId="22" fitToPage="1">
      <selection activeCell="C44" sqref="C44"/>
      <pageMargins left="0.5" right="0.5" top="0.5" bottom="0.5" header="0.5" footer="0.5"/>
      <printOptions horizontalCentered="1" verticalCentered="1"/>
      <pageSetup scale="67" orientation="portrait" r:id="rId3"/>
      <headerFooter alignWithMargins="0"/>
    </customSheetView>
    <customSheetView guid="{8787D503-0E53-496F-A823-DBDA291CFB74}" scale="75" colorId="22" showPageBreaks="1" fitToPage="1" topLeftCell="A16">
      <selection activeCell="C44" sqref="C44"/>
      <pageMargins left="0.5" right="0.5" top="0.5" bottom="0.5" header="0.5" footer="0.5"/>
      <printOptions horizontalCentered="1" verticalCentered="1"/>
      <pageSetup scale="67" orientation="portrait" r:id="rId4"/>
      <headerFooter alignWithMargins="0"/>
    </customSheetView>
    <customSheetView guid="{22D28A66-17F3-4A9A-B88B-6F61E2AD90F2}" scale="75" colorId="22" fitToPage="1" topLeftCell="A16">
      <selection activeCell="C44" sqref="C44"/>
      <pageMargins left="0.5" right="0.5" top="0.5" bottom="0.5" header="0.5" footer="0.5"/>
      <printOptions horizontalCentered="1" verticalCentered="1"/>
      <pageSetup scale="67" orientation="portrait" r:id="rId5"/>
      <headerFooter alignWithMargins="0"/>
    </customSheetView>
    <customSheetView guid="{38FEF62C-E434-43FF-91B6-A4BAF1D28941}" scale="75" colorId="22" showPageBreaks="1" fitToPage="1" printArea="1" topLeftCell="A16">
      <selection activeCell="C44" sqref="C44"/>
      <pageMargins left="0.5" right="0.5" top="0.5" bottom="0.5" header="0.5" footer="0.5"/>
      <printOptions horizontalCentered="1" verticalCentered="1"/>
      <pageSetup scale="67" orientation="portrait" r:id="rId6"/>
      <headerFooter alignWithMargins="0"/>
    </customSheetView>
    <customSheetView guid="{3B00EE9E-100B-4E0B-97A5-9938B41F46C6}" scale="75" colorId="22" fitToPage="1">
      <pageMargins left="0.5" right="0.5" top="0.5" bottom="0.5" header="0.5" footer="0.5"/>
      <printOptions horizontalCentered="1" verticalCentered="1"/>
      <pageSetup scale="67" orientation="portrait" r:id="rId7"/>
      <headerFooter alignWithMargins="0"/>
    </customSheetView>
    <customSheetView guid="{70140D13-E05C-4A32-B097-7656031EFC54}" scale="75" colorId="22" fitToPage="1">
      <pageMargins left="0.5" right="0.5" top="0.5" bottom="0.5" header="0.5" footer="0.5"/>
      <printOptions horizontalCentered="1" verticalCentered="1"/>
      <pageSetup scale="67" orientation="portrait" r:id="rId8"/>
      <headerFooter alignWithMargins="0"/>
    </customSheetView>
    <customSheetView guid="{3A57D69F-D25D-44C3-9DE0-88B774091642}" scale="75" colorId="22" fitToPage="1">
      <pageMargins left="0.5" right="0.5" top="0.5" bottom="0.5" header="0.5" footer="0.5"/>
      <printOptions horizontalCentered="1" verticalCentered="1"/>
      <pageSetup scale="67" orientation="portrait" r:id="rId9"/>
      <headerFooter alignWithMargins="0"/>
    </customSheetView>
    <customSheetView guid="{CA9A34E5-DE78-429D-AEC4-74C7250B775C}" scale="75" colorId="22" fitToPage="1">
      <pageMargins left="0.5" right="0.5" top="0.5" bottom="0.5" header="0.5" footer="0.5"/>
      <printOptions horizontalCentered="1" verticalCentered="1"/>
      <pageSetup scale="67" orientation="portrait" r:id="rId10"/>
      <headerFooter alignWithMargins="0"/>
    </customSheetView>
    <customSheetView guid="{B4A791FD-BFAC-4ED1-AC79-FF865E98E4E3}" scale="75" colorId="22" fitToPage="1" topLeftCell="A16">
      <selection activeCell="C44" sqref="C44"/>
      <pageMargins left="0.5" right="0.5" top="0.5" bottom="0.5" header="0.5" footer="0.5"/>
      <printOptions horizontalCentered="1" verticalCentered="1"/>
      <pageSetup scale="67" orientation="portrait" r:id="rId11"/>
      <headerFooter alignWithMargins="0"/>
    </customSheetView>
    <customSheetView guid="{1DFCFAAB-BEA9-4033-B573-C1428C6D4616}" scale="75" colorId="22" fitToPage="1" topLeftCell="A16">
      <selection activeCell="C44" sqref="C44"/>
      <pageMargins left="0.5" right="0.5" top="0.5" bottom="0.5" header="0.5" footer="0.5"/>
      <printOptions horizontalCentered="1" verticalCentered="1"/>
      <pageSetup scale="67" orientation="portrait" r:id="rId12"/>
      <headerFooter alignWithMargins="0"/>
    </customSheetView>
    <customSheetView guid="{24B34512-AD5F-4011-887B-567D11190E35}" scale="75" colorId="22" fitToPage="1">
      <selection activeCell="C44" sqref="C44"/>
      <pageMargins left="0.5" right="0.5" top="0.5" bottom="0.5" header="0.5" footer="0.5"/>
      <printOptions horizontalCentered="1" verticalCentered="1"/>
      <pageSetup scale="67" orientation="portrait" r:id="rId13"/>
      <headerFooter alignWithMargins="0"/>
    </customSheetView>
  </customSheetViews>
  <printOptions horizontalCentered="1" verticalCentered="1"/>
  <pageMargins left="0.5" right="0.5" top="0.5" bottom="0.5" header="0.5" footer="0.5"/>
  <pageSetup scale="67" orientation="portrait" r:id="rId14"/>
  <headerFooter alignWithMargins="0"/>
</worksheet>
</file>

<file path=xl/worksheets/sheet36.xml><?xml version="1.0" encoding="utf-8"?>
<worksheet xmlns="http://schemas.openxmlformats.org/spreadsheetml/2006/main" xmlns:r="http://schemas.openxmlformats.org/officeDocument/2006/relationships">
  <sheetPr transitionEvaluation="1"/>
  <dimension ref="A1:S1001"/>
  <sheetViews>
    <sheetView defaultGridColor="0" view="pageBreakPreview" topLeftCell="A10" colorId="22" zoomScale="75" zoomScaleNormal="85" zoomScaleSheetLayoutView="75" workbookViewId="0">
      <selection activeCell="C36" sqref="C36"/>
    </sheetView>
  </sheetViews>
  <sheetFormatPr defaultColWidth="9.6640625" defaultRowHeight="15"/>
  <cols>
    <col min="1" max="1" width="4.6640625" customWidth="1"/>
    <col min="2" max="2" width="1.6640625" customWidth="1"/>
    <col min="3" max="3" width="40.77734375" customWidth="1"/>
    <col min="4" max="4" width="13.88671875" customWidth="1"/>
    <col min="5" max="5" width="14.21875" customWidth="1"/>
    <col min="6" max="6" width="11.88671875" customWidth="1"/>
    <col min="7" max="7" width="14.44140625" customWidth="1"/>
    <col min="8" max="8" width="19" customWidth="1"/>
    <col min="9" max="9" width="20.88671875" customWidth="1"/>
    <col min="10" max="10" width="14.5546875" customWidth="1"/>
    <col min="11" max="11" width="14.6640625" customWidth="1"/>
    <col min="12" max="12" width="12.6640625" customWidth="1"/>
    <col min="13" max="13" width="13.77734375" customWidth="1"/>
    <col min="14" max="14" width="14.109375" customWidth="1"/>
    <col min="15" max="15" width="12" customWidth="1"/>
    <col min="16" max="16" width="13.77734375" customWidth="1"/>
    <col min="17" max="17" width="13.6640625" customWidth="1"/>
    <col min="18" max="18" width="10.6640625" customWidth="1"/>
    <col min="19" max="19" width="11.88671875" customWidth="1"/>
  </cols>
  <sheetData>
    <row r="1" spans="1:19" ht="16.7" customHeight="1" thickBot="1">
      <c r="A1" s="303" t="str">
        <f>'Data Sheet'!$A$49</f>
        <v>Annual Report of Central Hudson Gas &amp; Electric Corp.</v>
      </c>
      <c r="B1" s="159"/>
      <c r="C1" s="159"/>
      <c r="D1" s="85"/>
      <c r="E1" s="85"/>
      <c r="F1" s="85"/>
      <c r="G1" s="585"/>
      <c r="H1" s="191" t="str">
        <f>'Data Sheet'!$A$45</f>
        <v>Year ended December 31, 2013</v>
      </c>
      <c r="I1" s="121"/>
      <c r="J1" s="303" t="str">
        <f>'Data Sheet'!$A$49</f>
        <v>Annual Report of Central Hudson Gas &amp; Electric Corp.</v>
      </c>
      <c r="K1" s="85"/>
      <c r="L1" s="85"/>
      <c r="M1" s="85"/>
      <c r="N1" s="85"/>
      <c r="O1" s="85"/>
      <c r="P1" s="85"/>
      <c r="Q1" s="1191" t="str">
        <f>'Data Sheet'!$A$45</f>
        <v>Year ended December 31, 2013</v>
      </c>
      <c r="R1" s="121"/>
      <c r="S1" s="121"/>
    </row>
    <row r="2" spans="1:19" ht="16.7" customHeight="1">
      <c r="A2" s="86"/>
      <c r="B2" s="612"/>
      <c r="C2" s="612"/>
      <c r="D2" s="87"/>
      <c r="E2" s="87"/>
      <c r="F2" s="87"/>
      <c r="G2" s="87"/>
      <c r="H2" s="87"/>
      <c r="I2" s="88"/>
      <c r="J2" s="86"/>
      <c r="K2" s="87"/>
      <c r="L2" s="87"/>
      <c r="M2" s="87"/>
      <c r="N2" s="87"/>
      <c r="O2" s="87"/>
      <c r="P2" s="87"/>
      <c r="Q2" s="87"/>
      <c r="R2" s="87"/>
      <c r="S2" s="88"/>
    </row>
    <row r="3" spans="1:19" ht="16.7" customHeight="1">
      <c r="A3" s="137" t="s">
        <v>364</v>
      </c>
      <c r="B3" s="90"/>
      <c r="C3" s="121"/>
      <c r="D3" s="121"/>
      <c r="E3" s="121"/>
      <c r="F3" s="121"/>
      <c r="G3" s="121"/>
      <c r="H3" s="121"/>
      <c r="I3" s="325"/>
      <c r="J3" s="92"/>
      <c r="K3" s="85"/>
      <c r="L3" s="85"/>
      <c r="M3" s="1090" t="s">
        <v>365</v>
      </c>
      <c r="N3" s="159"/>
      <c r="O3" s="85"/>
      <c r="P3" s="85"/>
      <c r="Q3" s="85"/>
      <c r="R3" s="85"/>
      <c r="S3" s="93"/>
    </row>
    <row r="4" spans="1:19" ht="16.7" customHeight="1">
      <c r="A4" s="92"/>
      <c r="B4" s="85"/>
      <c r="C4" s="85"/>
      <c r="D4" s="85"/>
      <c r="E4" s="85"/>
      <c r="F4" s="85"/>
      <c r="G4" s="85"/>
      <c r="H4" s="85"/>
      <c r="I4" s="93"/>
      <c r="J4" s="92"/>
      <c r="K4" s="85"/>
      <c r="L4" s="85"/>
      <c r="M4" s="85"/>
      <c r="N4" s="85"/>
      <c r="O4" s="85"/>
      <c r="P4" s="85"/>
      <c r="Q4" s="85"/>
      <c r="R4" s="85"/>
      <c r="S4" s="93"/>
    </row>
    <row r="5" spans="1:19" ht="16.7" customHeight="1">
      <c r="A5" s="118" t="s">
        <v>2358</v>
      </c>
      <c r="B5" s="536" t="s">
        <v>366</v>
      </c>
      <c r="C5" s="85"/>
      <c r="D5" s="85"/>
      <c r="E5" s="85"/>
      <c r="F5" s="85"/>
      <c r="G5" s="85"/>
      <c r="H5" s="85"/>
      <c r="I5" s="93"/>
      <c r="J5" s="130" t="s">
        <v>367</v>
      </c>
      <c r="K5" s="85"/>
      <c r="L5" s="85"/>
      <c r="M5" s="85"/>
      <c r="N5" s="85"/>
      <c r="O5" s="85"/>
      <c r="P5" s="85"/>
      <c r="Q5" s="85"/>
      <c r="R5" s="85"/>
      <c r="S5" s="93"/>
    </row>
    <row r="6" spans="1:19" ht="16.7" customHeight="1">
      <c r="A6" s="92"/>
      <c r="B6" s="536" t="s">
        <v>368</v>
      </c>
      <c r="C6" s="85"/>
      <c r="D6" s="85"/>
      <c r="E6" s="85"/>
      <c r="F6" s="85"/>
      <c r="G6" s="85"/>
      <c r="H6" s="85"/>
      <c r="I6" s="93"/>
      <c r="J6" s="130" t="s">
        <v>369</v>
      </c>
      <c r="K6" s="85"/>
      <c r="L6" s="85"/>
      <c r="M6" s="85"/>
      <c r="N6" s="85"/>
      <c r="O6" s="85"/>
      <c r="P6" s="85"/>
      <c r="Q6" s="85"/>
      <c r="R6" s="85"/>
      <c r="S6" s="93"/>
    </row>
    <row r="7" spans="1:19" ht="16.7" customHeight="1">
      <c r="A7" s="92" t="s">
        <v>646</v>
      </c>
      <c r="B7" s="536" t="s">
        <v>370</v>
      </c>
      <c r="C7" s="85"/>
      <c r="D7" s="85"/>
      <c r="E7" s="85"/>
      <c r="F7" s="85"/>
      <c r="G7" s="85"/>
      <c r="H7" s="85"/>
      <c r="I7" s="93"/>
      <c r="J7" s="130" t="s">
        <v>371</v>
      </c>
      <c r="K7" s="85"/>
      <c r="L7" s="85"/>
      <c r="M7" s="85"/>
      <c r="N7" s="85"/>
      <c r="O7" s="85"/>
      <c r="P7" s="85"/>
      <c r="Q7" s="85"/>
      <c r="R7" s="85"/>
      <c r="S7" s="93"/>
    </row>
    <row r="8" spans="1:19" ht="16.7" customHeight="1">
      <c r="A8" s="92"/>
      <c r="B8" s="536" t="s">
        <v>1351</v>
      </c>
      <c r="C8" s="85"/>
      <c r="D8" s="85"/>
      <c r="E8" s="85"/>
      <c r="F8" s="85"/>
      <c r="G8" s="85"/>
      <c r="H8" s="85"/>
      <c r="I8" s="93"/>
      <c r="J8" s="130" t="s">
        <v>1352</v>
      </c>
      <c r="K8" s="85"/>
      <c r="L8" s="85"/>
      <c r="M8" s="85"/>
      <c r="N8" s="85"/>
      <c r="O8" s="85"/>
      <c r="P8" s="85"/>
      <c r="Q8" s="85"/>
      <c r="R8" s="85"/>
      <c r="S8" s="93"/>
    </row>
    <row r="9" spans="1:19" ht="16.7" customHeight="1">
      <c r="A9" s="92"/>
      <c r="B9" s="159"/>
      <c r="C9" s="85"/>
      <c r="D9" s="85"/>
      <c r="E9" s="85"/>
      <c r="F9" s="85"/>
      <c r="G9" s="85"/>
      <c r="H9" s="85"/>
      <c r="I9" s="93"/>
      <c r="J9" s="130"/>
      <c r="K9" s="85"/>
      <c r="L9" s="85"/>
      <c r="M9" s="85"/>
      <c r="N9" s="85"/>
      <c r="O9" s="85"/>
      <c r="P9" s="85"/>
      <c r="Q9" s="85"/>
      <c r="R9" s="85"/>
      <c r="S9" s="93"/>
    </row>
    <row r="10" spans="1:19" ht="16.7" customHeight="1">
      <c r="A10" s="94"/>
      <c r="B10" s="613"/>
      <c r="C10" s="95"/>
      <c r="D10" s="477" t="s">
        <v>1353</v>
      </c>
      <c r="E10" s="477"/>
      <c r="F10" s="477"/>
      <c r="G10" s="614" t="s">
        <v>1354</v>
      </c>
      <c r="H10" s="477"/>
      <c r="I10" s="615"/>
      <c r="J10" s="307" t="s">
        <v>1355</v>
      </c>
      <c r="K10" s="477"/>
      <c r="L10" s="477"/>
      <c r="M10" s="614" t="s">
        <v>1356</v>
      </c>
      <c r="N10" s="477"/>
      <c r="O10" s="477"/>
      <c r="P10" s="97"/>
      <c r="Q10" s="96"/>
      <c r="R10" s="96"/>
      <c r="S10" s="98"/>
    </row>
    <row r="11" spans="1:19" ht="16.7" customHeight="1">
      <c r="A11" s="92"/>
      <c r="B11" s="616"/>
      <c r="C11" s="108"/>
      <c r="D11" s="121" t="s">
        <v>1357</v>
      </c>
      <c r="E11" s="121"/>
      <c r="F11" s="121"/>
      <c r="G11" s="338" t="s">
        <v>1358</v>
      </c>
      <c r="H11" s="121"/>
      <c r="I11" s="325"/>
      <c r="J11" s="617" t="s">
        <v>2230</v>
      </c>
      <c r="K11" s="340"/>
      <c r="L11" s="340"/>
      <c r="M11" s="339" t="s">
        <v>2231</v>
      </c>
      <c r="N11" s="340"/>
      <c r="O11" s="340"/>
      <c r="P11" s="339" t="s">
        <v>2090</v>
      </c>
      <c r="Q11" s="340"/>
      <c r="R11" s="340"/>
      <c r="S11" s="116"/>
    </row>
    <row r="12" spans="1:19" ht="16.7" customHeight="1">
      <c r="A12" s="92"/>
      <c r="B12" s="616"/>
      <c r="C12" s="108"/>
      <c r="D12" s="96"/>
      <c r="E12" s="337"/>
      <c r="F12" s="759" t="s">
        <v>2232</v>
      </c>
      <c r="G12" s="97"/>
      <c r="H12" s="337"/>
      <c r="I12" s="777" t="s">
        <v>2232</v>
      </c>
      <c r="J12" s="92"/>
      <c r="K12" s="97"/>
      <c r="L12" s="112" t="s">
        <v>2232</v>
      </c>
      <c r="M12" s="122"/>
      <c r="N12" s="122"/>
      <c r="O12" s="112" t="s">
        <v>2232</v>
      </c>
      <c r="P12" s="122"/>
      <c r="Q12" s="97"/>
      <c r="R12" s="112" t="s">
        <v>2232</v>
      </c>
      <c r="S12" s="116"/>
    </row>
    <row r="13" spans="1:19" ht="16.7" customHeight="1">
      <c r="A13" s="92"/>
      <c r="B13" s="616"/>
      <c r="C13" s="618" t="s">
        <v>2233</v>
      </c>
      <c r="D13" s="115" t="s">
        <v>2234</v>
      </c>
      <c r="E13" s="515" t="s">
        <v>2235</v>
      </c>
      <c r="F13" s="512" t="s">
        <v>2236</v>
      </c>
      <c r="G13" s="112" t="s">
        <v>2234</v>
      </c>
      <c r="H13" s="515" t="s">
        <v>2235</v>
      </c>
      <c r="I13" s="778" t="s">
        <v>2236</v>
      </c>
      <c r="J13" s="118" t="s">
        <v>2234</v>
      </c>
      <c r="K13" s="112" t="s">
        <v>2235</v>
      </c>
      <c r="L13" s="112" t="s">
        <v>2236</v>
      </c>
      <c r="M13" s="112" t="s">
        <v>2234</v>
      </c>
      <c r="N13" s="112" t="s">
        <v>2235</v>
      </c>
      <c r="O13" s="112" t="s">
        <v>2236</v>
      </c>
      <c r="P13" s="112" t="s">
        <v>2234</v>
      </c>
      <c r="Q13" s="112" t="s">
        <v>2235</v>
      </c>
      <c r="R13" s="112" t="s">
        <v>2236</v>
      </c>
      <c r="S13" s="116"/>
    </row>
    <row r="14" spans="1:19" ht="16.7" customHeight="1">
      <c r="A14" s="118" t="s">
        <v>1758</v>
      </c>
      <c r="B14" s="619"/>
      <c r="C14" s="85"/>
      <c r="D14" s="112" t="s">
        <v>2237</v>
      </c>
      <c r="E14" s="515" t="s">
        <v>2238</v>
      </c>
      <c r="F14" s="512" t="s">
        <v>2239</v>
      </c>
      <c r="G14" s="112" t="s">
        <v>2237</v>
      </c>
      <c r="H14" s="515" t="s">
        <v>2238</v>
      </c>
      <c r="I14" s="778" t="s">
        <v>2239</v>
      </c>
      <c r="J14" s="118" t="s">
        <v>2237</v>
      </c>
      <c r="K14" s="112" t="s">
        <v>2238</v>
      </c>
      <c r="L14" s="112" t="s">
        <v>2239</v>
      </c>
      <c r="M14" s="112" t="s">
        <v>2237</v>
      </c>
      <c r="N14" s="112" t="s">
        <v>2238</v>
      </c>
      <c r="O14" s="112" t="s">
        <v>2239</v>
      </c>
      <c r="P14" s="112" t="s">
        <v>2237</v>
      </c>
      <c r="Q14" s="112" t="s">
        <v>2238</v>
      </c>
      <c r="R14" s="112" t="s">
        <v>2239</v>
      </c>
      <c r="S14" s="113" t="s">
        <v>1758</v>
      </c>
    </row>
    <row r="15" spans="1:19" ht="16.7" customHeight="1">
      <c r="A15" s="326" t="s">
        <v>1761</v>
      </c>
      <c r="B15" s="620"/>
      <c r="C15" s="513" t="s">
        <v>2512</v>
      </c>
      <c r="D15" s="518" t="s">
        <v>2513</v>
      </c>
      <c r="E15" s="516" t="s">
        <v>644</v>
      </c>
      <c r="F15" s="517" t="s">
        <v>693</v>
      </c>
      <c r="G15" s="959" t="s">
        <v>1725</v>
      </c>
      <c r="H15" s="516" t="s">
        <v>1726</v>
      </c>
      <c r="I15" s="779" t="s">
        <v>1727</v>
      </c>
      <c r="J15" s="326" t="s">
        <v>1728</v>
      </c>
      <c r="K15" s="959" t="s">
        <v>286</v>
      </c>
      <c r="L15" s="959" t="s">
        <v>287</v>
      </c>
      <c r="M15" s="995" t="s">
        <v>2240</v>
      </c>
      <c r="N15" s="959" t="s">
        <v>2241</v>
      </c>
      <c r="O15" s="959" t="s">
        <v>2242</v>
      </c>
      <c r="P15" s="959" t="s">
        <v>2243</v>
      </c>
      <c r="Q15" s="959" t="s">
        <v>2244</v>
      </c>
      <c r="R15" s="959" t="s">
        <v>2245</v>
      </c>
      <c r="S15" s="748" t="s">
        <v>1761</v>
      </c>
    </row>
    <row r="16" spans="1:19" ht="16.7" customHeight="1">
      <c r="A16" s="118">
        <v>1</v>
      </c>
      <c r="B16" s="616"/>
      <c r="C16" s="108" t="s">
        <v>3325</v>
      </c>
      <c r="D16" s="621">
        <v>6168983</v>
      </c>
      <c r="E16" s="311">
        <v>36473845</v>
      </c>
      <c r="F16" s="622">
        <v>4688</v>
      </c>
      <c r="G16" s="623">
        <v>1291848</v>
      </c>
      <c r="H16" s="311">
        <v>9774554</v>
      </c>
      <c r="I16" s="346">
        <v>563</v>
      </c>
      <c r="J16" s="624">
        <v>107506</v>
      </c>
      <c r="K16" s="625">
        <v>290174</v>
      </c>
      <c r="L16" s="625">
        <v>9</v>
      </c>
      <c r="M16" s="623">
        <v>302640</v>
      </c>
      <c r="N16" s="625">
        <v>2258867</v>
      </c>
      <c r="O16" s="625">
        <v>89</v>
      </c>
      <c r="P16" s="365">
        <f t="shared" ref="P16:P60" si="0">D16+G16+J16+M16</f>
        <v>7870977</v>
      </c>
      <c r="Q16" s="366">
        <f t="shared" ref="Q16:Q60" si="1">E16+H16+K16+N16</f>
        <v>48797440</v>
      </c>
      <c r="R16" s="366">
        <f t="shared" ref="R16:R60" si="2">F16+I16+L16+O16</f>
        <v>5349</v>
      </c>
      <c r="S16" s="113">
        <v>1</v>
      </c>
    </row>
    <row r="17" spans="1:19" ht="16.7" customHeight="1">
      <c r="A17" s="626">
        <v>2</v>
      </c>
      <c r="B17" s="616"/>
      <c r="C17" s="108" t="s">
        <v>3326</v>
      </c>
      <c r="D17" s="622">
        <v>1692132</v>
      </c>
      <c r="E17" s="311">
        <v>10240293</v>
      </c>
      <c r="F17" s="622">
        <v>1173</v>
      </c>
      <c r="G17" s="625">
        <v>255170</v>
      </c>
      <c r="H17" s="311">
        <v>1621174</v>
      </c>
      <c r="I17" s="346">
        <v>182</v>
      </c>
      <c r="J17" s="627">
        <v>6684</v>
      </c>
      <c r="K17" s="625">
        <v>23592</v>
      </c>
      <c r="L17" s="625">
        <v>2</v>
      </c>
      <c r="M17" s="625">
        <v>5821</v>
      </c>
      <c r="N17" s="625">
        <v>32212</v>
      </c>
      <c r="O17" s="625">
        <v>7</v>
      </c>
      <c r="P17" s="366">
        <f t="shared" si="0"/>
        <v>1959807</v>
      </c>
      <c r="Q17" s="366">
        <f t="shared" si="1"/>
        <v>11917271</v>
      </c>
      <c r="R17" s="366">
        <f t="shared" si="2"/>
        <v>1364</v>
      </c>
      <c r="S17" s="628">
        <v>2</v>
      </c>
    </row>
    <row r="18" spans="1:19" ht="16.7" customHeight="1">
      <c r="A18" s="626">
        <v>3</v>
      </c>
      <c r="B18" s="616"/>
      <c r="C18" s="108" t="s">
        <v>3327</v>
      </c>
      <c r="D18" s="622">
        <v>118771736</v>
      </c>
      <c r="E18" s="311">
        <v>706333748</v>
      </c>
      <c r="F18" s="622">
        <v>84896</v>
      </c>
      <c r="G18" s="625">
        <v>40102993</v>
      </c>
      <c r="H18" s="311">
        <v>316689648</v>
      </c>
      <c r="I18" s="346">
        <v>12301</v>
      </c>
      <c r="J18" s="627">
        <v>2834720</v>
      </c>
      <c r="K18" s="625">
        <v>10852975</v>
      </c>
      <c r="L18" s="625">
        <v>53</v>
      </c>
      <c r="M18" s="625">
        <v>8748207</v>
      </c>
      <c r="N18" s="625">
        <v>79325548</v>
      </c>
      <c r="O18" s="625">
        <v>868</v>
      </c>
      <c r="P18" s="366">
        <f t="shared" si="0"/>
        <v>170457656</v>
      </c>
      <c r="Q18" s="366">
        <f t="shared" si="1"/>
        <v>1113201919</v>
      </c>
      <c r="R18" s="366">
        <f t="shared" si="2"/>
        <v>98118</v>
      </c>
      <c r="S18" s="628">
        <v>3</v>
      </c>
    </row>
    <row r="19" spans="1:19" ht="16.7" customHeight="1">
      <c r="A19" s="626">
        <v>4</v>
      </c>
      <c r="B19" s="616"/>
      <c r="C19" s="108" t="s">
        <v>3328</v>
      </c>
      <c r="D19" s="622">
        <v>26439770</v>
      </c>
      <c r="E19" s="311">
        <v>155452975</v>
      </c>
      <c r="F19" s="622">
        <v>20602</v>
      </c>
      <c r="G19" s="625">
        <v>7712567</v>
      </c>
      <c r="H19" s="311">
        <v>60189728</v>
      </c>
      <c r="I19" s="346">
        <v>3062</v>
      </c>
      <c r="J19" s="627">
        <v>454537</v>
      </c>
      <c r="K19" s="625">
        <v>1404679</v>
      </c>
      <c r="L19" s="625">
        <v>37</v>
      </c>
      <c r="M19" s="625">
        <v>2386227</v>
      </c>
      <c r="N19" s="625">
        <v>22523160</v>
      </c>
      <c r="O19" s="625">
        <v>267</v>
      </c>
      <c r="P19" s="366">
        <f t="shared" si="0"/>
        <v>36993101</v>
      </c>
      <c r="Q19" s="366">
        <f t="shared" si="1"/>
        <v>239570542</v>
      </c>
      <c r="R19" s="366">
        <f t="shared" si="2"/>
        <v>23968</v>
      </c>
      <c r="S19" s="628">
        <v>4</v>
      </c>
    </row>
    <row r="20" spans="1:19" ht="16.7" customHeight="1">
      <c r="A20" s="626">
        <v>5</v>
      </c>
      <c r="B20" s="616"/>
      <c r="C20" s="108" t="s">
        <v>3329</v>
      </c>
      <c r="D20" s="622">
        <v>49770280</v>
      </c>
      <c r="E20" s="311">
        <v>296140752</v>
      </c>
      <c r="F20" s="622">
        <v>35580</v>
      </c>
      <c r="G20" s="625">
        <v>19385676</v>
      </c>
      <c r="H20" s="311">
        <v>151417776</v>
      </c>
      <c r="I20" s="346">
        <v>5357</v>
      </c>
      <c r="J20" s="627">
        <v>1367383</v>
      </c>
      <c r="K20" s="625">
        <v>4387640</v>
      </c>
      <c r="L20" s="625">
        <v>26</v>
      </c>
      <c r="M20" s="625">
        <v>3217349</v>
      </c>
      <c r="N20" s="625">
        <v>26219579</v>
      </c>
      <c r="O20" s="625">
        <v>522</v>
      </c>
      <c r="P20" s="366">
        <f t="shared" si="0"/>
        <v>73740688</v>
      </c>
      <c r="Q20" s="366">
        <f t="shared" si="1"/>
        <v>478165747</v>
      </c>
      <c r="R20" s="366">
        <f t="shared" si="2"/>
        <v>41485</v>
      </c>
      <c r="S20" s="628">
        <v>5</v>
      </c>
    </row>
    <row r="21" spans="1:19" ht="16.7" customHeight="1">
      <c r="A21" s="626">
        <v>6</v>
      </c>
      <c r="B21" s="616"/>
      <c r="C21" s="108" t="s">
        <v>3330</v>
      </c>
      <c r="D21" s="622">
        <v>6216011</v>
      </c>
      <c r="E21" s="311">
        <v>38379903</v>
      </c>
      <c r="F21" s="622">
        <v>3892</v>
      </c>
      <c r="G21" s="625">
        <v>1217499</v>
      </c>
      <c r="H21" s="311">
        <v>8399144</v>
      </c>
      <c r="I21" s="346">
        <v>668</v>
      </c>
      <c r="J21" s="627">
        <v>51317</v>
      </c>
      <c r="K21" s="625">
        <v>164431</v>
      </c>
      <c r="L21" s="625">
        <v>2</v>
      </c>
      <c r="M21" s="625">
        <v>364807</v>
      </c>
      <c r="N21" s="625">
        <v>2801161</v>
      </c>
      <c r="O21" s="625">
        <v>74</v>
      </c>
      <c r="P21" s="366">
        <f t="shared" si="0"/>
        <v>7849634</v>
      </c>
      <c r="Q21" s="366">
        <f t="shared" si="1"/>
        <v>49744639</v>
      </c>
      <c r="R21" s="366">
        <f t="shared" si="2"/>
        <v>4636</v>
      </c>
      <c r="S21" s="628">
        <v>6</v>
      </c>
    </row>
    <row r="22" spans="1:19" ht="16.7" customHeight="1">
      <c r="A22" s="626">
        <v>7</v>
      </c>
      <c r="B22" s="616"/>
      <c r="C22" s="108" t="s">
        <v>3331</v>
      </c>
      <c r="D22" s="622">
        <v>1276637</v>
      </c>
      <c r="E22" s="311">
        <v>7493939</v>
      </c>
      <c r="F22" s="622">
        <v>1014</v>
      </c>
      <c r="G22" s="625">
        <v>127787</v>
      </c>
      <c r="H22" s="311">
        <v>719721</v>
      </c>
      <c r="I22" s="346">
        <v>134</v>
      </c>
      <c r="J22" s="627">
        <v>6945</v>
      </c>
      <c r="K22" s="625">
        <v>25000</v>
      </c>
      <c r="L22" s="625">
        <v>2</v>
      </c>
      <c r="M22" s="625">
        <v>256193</v>
      </c>
      <c r="N22" s="625">
        <v>2346373</v>
      </c>
      <c r="O22" s="625">
        <v>26</v>
      </c>
      <c r="P22" s="366">
        <f t="shared" si="0"/>
        <v>1667562</v>
      </c>
      <c r="Q22" s="366">
        <f t="shared" si="1"/>
        <v>10585033</v>
      </c>
      <c r="R22" s="366">
        <f t="shared" si="2"/>
        <v>1176</v>
      </c>
      <c r="S22" s="628">
        <v>7</v>
      </c>
    </row>
    <row r="23" spans="1:19" ht="16.7" customHeight="1">
      <c r="A23" s="626">
        <v>8</v>
      </c>
      <c r="B23" s="616"/>
      <c r="C23" s="108" t="s">
        <v>3332</v>
      </c>
      <c r="D23" s="622">
        <v>86411775</v>
      </c>
      <c r="E23" s="311">
        <v>509636776</v>
      </c>
      <c r="F23" s="622">
        <v>65678</v>
      </c>
      <c r="G23" s="625">
        <v>24524250</v>
      </c>
      <c r="H23" s="311">
        <v>179448751</v>
      </c>
      <c r="I23" s="346">
        <v>10002</v>
      </c>
      <c r="J23" s="627">
        <v>1630659</v>
      </c>
      <c r="K23" s="625">
        <v>5473920</v>
      </c>
      <c r="L23" s="625">
        <v>77</v>
      </c>
      <c r="M23" s="625">
        <v>6673676</v>
      </c>
      <c r="N23" s="625">
        <v>63791209</v>
      </c>
      <c r="O23" s="625">
        <v>685</v>
      </c>
      <c r="P23" s="366">
        <f t="shared" si="0"/>
        <v>119240360</v>
      </c>
      <c r="Q23" s="366">
        <f t="shared" si="1"/>
        <v>758350656</v>
      </c>
      <c r="R23" s="366">
        <f t="shared" si="2"/>
        <v>76442</v>
      </c>
      <c r="S23" s="628">
        <v>8</v>
      </c>
    </row>
    <row r="24" spans="1:19" ht="16.7" customHeight="1">
      <c r="A24" s="626">
        <v>9</v>
      </c>
      <c r="B24" s="616"/>
      <c r="C24" s="108"/>
      <c r="D24" s="622"/>
      <c r="E24" s="311"/>
      <c r="F24" s="622"/>
      <c r="G24" s="625"/>
      <c r="H24" s="311"/>
      <c r="I24" s="346"/>
      <c r="J24" s="627"/>
      <c r="K24" s="625"/>
      <c r="L24" s="625"/>
      <c r="M24" s="625"/>
      <c r="N24" s="625"/>
      <c r="O24" s="625"/>
      <c r="P24" s="366">
        <f t="shared" si="0"/>
        <v>0</v>
      </c>
      <c r="Q24" s="366">
        <f t="shared" si="1"/>
        <v>0</v>
      </c>
      <c r="R24" s="366">
        <f t="shared" si="2"/>
        <v>0</v>
      </c>
      <c r="S24" s="628">
        <v>9</v>
      </c>
    </row>
    <row r="25" spans="1:19" ht="16.7" customHeight="1">
      <c r="A25" s="626">
        <v>10</v>
      </c>
      <c r="B25" s="616"/>
      <c r="C25" s="108"/>
      <c r="D25" s="622"/>
      <c r="E25" s="311"/>
      <c r="F25" s="622"/>
      <c r="G25" s="625"/>
      <c r="H25" s="311"/>
      <c r="I25" s="346"/>
      <c r="J25" s="627"/>
      <c r="K25" s="625"/>
      <c r="L25" s="625"/>
      <c r="M25" s="625"/>
      <c r="N25" s="625"/>
      <c r="O25" s="625"/>
      <c r="P25" s="366">
        <f t="shared" si="0"/>
        <v>0</v>
      </c>
      <c r="Q25" s="366">
        <f t="shared" si="1"/>
        <v>0</v>
      </c>
      <c r="R25" s="366">
        <f t="shared" si="2"/>
        <v>0</v>
      </c>
      <c r="S25" s="628">
        <v>10</v>
      </c>
    </row>
    <row r="26" spans="1:19" ht="16.7" customHeight="1">
      <c r="A26" s="626">
        <v>11</v>
      </c>
      <c r="B26" s="616"/>
      <c r="C26" s="108"/>
      <c r="D26" s="622"/>
      <c r="E26" s="311"/>
      <c r="F26" s="622"/>
      <c r="G26" s="625"/>
      <c r="H26" s="311"/>
      <c r="I26" s="346"/>
      <c r="J26" s="627"/>
      <c r="K26" s="625"/>
      <c r="L26" s="625"/>
      <c r="M26" s="625"/>
      <c r="N26" s="625"/>
      <c r="O26" s="625"/>
      <c r="P26" s="366">
        <f t="shared" si="0"/>
        <v>0</v>
      </c>
      <c r="Q26" s="366">
        <f t="shared" si="1"/>
        <v>0</v>
      </c>
      <c r="R26" s="366">
        <f t="shared" si="2"/>
        <v>0</v>
      </c>
      <c r="S26" s="628">
        <v>11</v>
      </c>
    </row>
    <row r="27" spans="1:19" ht="16.7" customHeight="1">
      <c r="A27" s="626">
        <v>12</v>
      </c>
      <c r="B27" s="616"/>
      <c r="C27" s="108"/>
      <c r="D27" s="622"/>
      <c r="E27" s="311"/>
      <c r="F27" s="622"/>
      <c r="G27" s="625"/>
      <c r="H27" s="311"/>
      <c r="I27" s="346"/>
      <c r="J27" s="627"/>
      <c r="K27" s="625"/>
      <c r="L27" s="625"/>
      <c r="M27" s="625"/>
      <c r="N27" s="625"/>
      <c r="O27" s="625"/>
      <c r="P27" s="366">
        <f t="shared" si="0"/>
        <v>0</v>
      </c>
      <c r="Q27" s="366">
        <f t="shared" si="1"/>
        <v>0</v>
      </c>
      <c r="R27" s="366">
        <f t="shared" si="2"/>
        <v>0</v>
      </c>
      <c r="S27" s="628">
        <v>12</v>
      </c>
    </row>
    <row r="28" spans="1:19" ht="16.7" customHeight="1">
      <c r="A28" s="626">
        <v>13</v>
      </c>
      <c r="B28" s="616"/>
      <c r="C28" s="108"/>
      <c r="D28" s="622"/>
      <c r="E28" s="311"/>
      <c r="F28" s="622"/>
      <c r="G28" s="625"/>
      <c r="H28" s="311"/>
      <c r="I28" s="346"/>
      <c r="J28" s="627"/>
      <c r="K28" s="625"/>
      <c r="L28" s="625"/>
      <c r="M28" s="625"/>
      <c r="N28" s="625"/>
      <c r="O28" s="625"/>
      <c r="P28" s="366">
        <f t="shared" si="0"/>
        <v>0</v>
      </c>
      <c r="Q28" s="366">
        <f t="shared" si="1"/>
        <v>0</v>
      </c>
      <c r="R28" s="366">
        <f t="shared" si="2"/>
        <v>0</v>
      </c>
      <c r="S28" s="628">
        <v>13</v>
      </c>
    </row>
    <row r="29" spans="1:19" ht="16.7" customHeight="1">
      <c r="A29" s="626">
        <v>14</v>
      </c>
      <c r="B29" s="616"/>
      <c r="C29" s="108"/>
      <c r="D29" s="622"/>
      <c r="E29" s="311"/>
      <c r="F29" s="622"/>
      <c r="G29" s="625"/>
      <c r="H29" s="311"/>
      <c r="I29" s="346"/>
      <c r="J29" s="627"/>
      <c r="K29" s="625"/>
      <c r="L29" s="625"/>
      <c r="M29" s="625"/>
      <c r="N29" s="625"/>
      <c r="O29" s="625"/>
      <c r="P29" s="366">
        <f t="shared" si="0"/>
        <v>0</v>
      </c>
      <c r="Q29" s="366">
        <f t="shared" si="1"/>
        <v>0</v>
      </c>
      <c r="R29" s="366">
        <f t="shared" si="2"/>
        <v>0</v>
      </c>
      <c r="S29" s="628">
        <v>14</v>
      </c>
    </row>
    <row r="30" spans="1:19" ht="16.7" customHeight="1">
      <c r="A30" s="626">
        <v>15</v>
      </c>
      <c r="B30" s="616"/>
      <c r="C30" s="108"/>
      <c r="D30" s="622"/>
      <c r="E30" s="311"/>
      <c r="F30" s="622"/>
      <c r="G30" s="625"/>
      <c r="H30" s="311"/>
      <c r="I30" s="346"/>
      <c r="J30" s="627"/>
      <c r="K30" s="625"/>
      <c r="L30" s="625"/>
      <c r="M30" s="625"/>
      <c r="N30" s="625"/>
      <c r="O30" s="625"/>
      <c r="P30" s="366">
        <f t="shared" si="0"/>
        <v>0</v>
      </c>
      <c r="Q30" s="366">
        <f t="shared" si="1"/>
        <v>0</v>
      </c>
      <c r="R30" s="366">
        <f t="shared" si="2"/>
        <v>0</v>
      </c>
      <c r="S30" s="628">
        <v>15</v>
      </c>
    </row>
    <row r="31" spans="1:19" ht="16.7" customHeight="1">
      <c r="A31" s="626">
        <v>16</v>
      </c>
      <c r="B31" s="616"/>
      <c r="C31" s="108"/>
      <c r="D31" s="622"/>
      <c r="E31" s="311"/>
      <c r="F31" s="622"/>
      <c r="G31" s="625"/>
      <c r="H31" s="311"/>
      <c r="I31" s="346"/>
      <c r="J31" s="627"/>
      <c r="K31" s="625"/>
      <c r="L31" s="625"/>
      <c r="M31" s="625"/>
      <c r="N31" s="625"/>
      <c r="O31" s="625"/>
      <c r="P31" s="366">
        <f t="shared" si="0"/>
        <v>0</v>
      </c>
      <c r="Q31" s="366">
        <f t="shared" si="1"/>
        <v>0</v>
      </c>
      <c r="R31" s="366">
        <f t="shared" si="2"/>
        <v>0</v>
      </c>
      <c r="S31" s="628">
        <v>16</v>
      </c>
    </row>
    <row r="32" spans="1:19" ht="16.7" customHeight="1">
      <c r="A32" s="626">
        <v>17</v>
      </c>
      <c r="B32" s="616"/>
      <c r="C32" s="108"/>
      <c r="D32" s="622"/>
      <c r="E32" s="311"/>
      <c r="F32" s="622"/>
      <c r="G32" s="625"/>
      <c r="H32" s="311"/>
      <c r="I32" s="346"/>
      <c r="J32" s="627"/>
      <c r="K32" s="625"/>
      <c r="L32" s="625"/>
      <c r="M32" s="625"/>
      <c r="N32" s="625"/>
      <c r="O32" s="625"/>
      <c r="P32" s="366">
        <f t="shared" si="0"/>
        <v>0</v>
      </c>
      <c r="Q32" s="366">
        <f t="shared" si="1"/>
        <v>0</v>
      </c>
      <c r="R32" s="366">
        <f t="shared" si="2"/>
        <v>0</v>
      </c>
      <c r="S32" s="628">
        <v>17</v>
      </c>
    </row>
    <row r="33" spans="1:19" ht="16.7" customHeight="1">
      <c r="A33" s="626">
        <v>18</v>
      </c>
      <c r="B33" s="616"/>
      <c r="C33" s="108"/>
      <c r="D33" s="622"/>
      <c r="E33" s="311"/>
      <c r="F33" s="622"/>
      <c r="G33" s="625"/>
      <c r="H33" s="311"/>
      <c r="I33" s="346"/>
      <c r="J33" s="627"/>
      <c r="K33" s="625"/>
      <c r="L33" s="625"/>
      <c r="M33" s="625"/>
      <c r="N33" s="625"/>
      <c r="O33" s="625"/>
      <c r="P33" s="366">
        <f t="shared" si="0"/>
        <v>0</v>
      </c>
      <c r="Q33" s="366">
        <f t="shared" si="1"/>
        <v>0</v>
      </c>
      <c r="R33" s="366">
        <f t="shared" si="2"/>
        <v>0</v>
      </c>
      <c r="S33" s="628">
        <v>18</v>
      </c>
    </row>
    <row r="34" spans="1:19" ht="16.7" customHeight="1">
      <c r="A34" s="626">
        <v>19</v>
      </c>
      <c r="B34" s="616"/>
      <c r="C34" s="108"/>
      <c r="D34" s="622"/>
      <c r="E34" s="311"/>
      <c r="F34" s="622"/>
      <c r="G34" s="625"/>
      <c r="H34" s="311"/>
      <c r="I34" s="346"/>
      <c r="J34" s="627"/>
      <c r="K34" s="625"/>
      <c r="L34" s="625"/>
      <c r="M34" s="625"/>
      <c r="N34" s="625"/>
      <c r="O34" s="625"/>
      <c r="P34" s="366">
        <f t="shared" si="0"/>
        <v>0</v>
      </c>
      <c r="Q34" s="366">
        <f t="shared" si="1"/>
        <v>0</v>
      </c>
      <c r="R34" s="366">
        <f t="shared" si="2"/>
        <v>0</v>
      </c>
      <c r="S34" s="628">
        <v>19</v>
      </c>
    </row>
    <row r="35" spans="1:19" ht="16.7" customHeight="1">
      <c r="A35" s="626">
        <v>20</v>
      </c>
      <c r="B35" s="616"/>
      <c r="C35" s="108"/>
      <c r="D35" s="622"/>
      <c r="E35" s="311"/>
      <c r="F35" s="622"/>
      <c r="G35" s="625"/>
      <c r="H35" s="311"/>
      <c r="I35" s="346"/>
      <c r="J35" s="627"/>
      <c r="K35" s="625"/>
      <c r="L35" s="625"/>
      <c r="M35" s="625"/>
      <c r="N35" s="625"/>
      <c r="O35" s="625"/>
      <c r="P35" s="366">
        <f t="shared" si="0"/>
        <v>0</v>
      </c>
      <c r="Q35" s="366">
        <f t="shared" si="1"/>
        <v>0</v>
      </c>
      <c r="R35" s="366">
        <f t="shared" si="2"/>
        <v>0</v>
      </c>
      <c r="S35" s="628">
        <v>20</v>
      </c>
    </row>
    <row r="36" spans="1:19" ht="16.7" customHeight="1">
      <c r="A36" s="626">
        <v>21</v>
      </c>
      <c r="B36" s="1658"/>
      <c r="C36" s="108"/>
      <c r="D36" s="622"/>
      <c r="E36" s="311"/>
      <c r="F36" s="622"/>
      <c r="G36" s="625"/>
      <c r="H36" s="311"/>
      <c r="I36" s="346"/>
      <c r="J36" s="627"/>
      <c r="K36" s="625"/>
      <c r="L36" s="625"/>
      <c r="M36" s="625"/>
      <c r="N36" s="625"/>
      <c r="O36" s="625"/>
      <c r="P36" s="366">
        <f t="shared" si="0"/>
        <v>0</v>
      </c>
      <c r="Q36" s="366">
        <f t="shared" si="1"/>
        <v>0</v>
      </c>
      <c r="R36" s="366">
        <f t="shared" si="2"/>
        <v>0</v>
      </c>
      <c r="S36" s="628">
        <v>21</v>
      </c>
    </row>
    <row r="37" spans="1:19" ht="16.7" customHeight="1">
      <c r="A37" s="626">
        <v>22</v>
      </c>
      <c r="B37" s="616"/>
      <c r="C37" s="108"/>
      <c r="D37" s="622"/>
      <c r="E37" s="311"/>
      <c r="F37" s="622"/>
      <c r="G37" s="625"/>
      <c r="H37" s="311"/>
      <c r="I37" s="346"/>
      <c r="J37" s="627"/>
      <c r="K37" s="625"/>
      <c r="L37" s="625"/>
      <c r="M37" s="625"/>
      <c r="N37" s="625"/>
      <c r="O37" s="625"/>
      <c r="P37" s="366">
        <f t="shared" si="0"/>
        <v>0</v>
      </c>
      <c r="Q37" s="366">
        <f t="shared" si="1"/>
        <v>0</v>
      </c>
      <c r="R37" s="366">
        <f t="shared" si="2"/>
        <v>0</v>
      </c>
      <c r="S37" s="628">
        <v>22</v>
      </c>
    </row>
    <row r="38" spans="1:19" ht="16.7" customHeight="1">
      <c r="A38" s="626">
        <v>23</v>
      </c>
      <c r="B38" s="616"/>
      <c r="C38" s="108"/>
      <c r="D38" s="622"/>
      <c r="E38" s="311"/>
      <c r="F38" s="622"/>
      <c r="G38" s="625"/>
      <c r="H38" s="311"/>
      <c r="I38" s="346"/>
      <c r="J38" s="627"/>
      <c r="K38" s="625"/>
      <c r="L38" s="625"/>
      <c r="M38" s="625"/>
      <c r="N38" s="625"/>
      <c r="O38" s="625"/>
      <c r="P38" s="366">
        <f t="shared" si="0"/>
        <v>0</v>
      </c>
      <c r="Q38" s="366">
        <f t="shared" si="1"/>
        <v>0</v>
      </c>
      <c r="R38" s="366">
        <f t="shared" si="2"/>
        <v>0</v>
      </c>
      <c r="S38" s="628">
        <v>23</v>
      </c>
    </row>
    <row r="39" spans="1:19" ht="16.7" customHeight="1">
      <c r="A39" s="626">
        <v>24</v>
      </c>
      <c r="B39" s="616"/>
      <c r="C39" s="108"/>
      <c r="D39" s="622"/>
      <c r="E39" s="311"/>
      <c r="F39" s="622"/>
      <c r="G39" s="625"/>
      <c r="H39" s="311"/>
      <c r="I39" s="346"/>
      <c r="J39" s="627"/>
      <c r="K39" s="625"/>
      <c r="L39" s="625"/>
      <c r="M39" s="625"/>
      <c r="N39" s="625"/>
      <c r="O39" s="625"/>
      <c r="P39" s="366">
        <f t="shared" si="0"/>
        <v>0</v>
      </c>
      <c r="Q39" s="366">
        <f t="shared" si="1"/>
        <v>0</v>
      </c>
      <c r="R39" s="366">
        <f t="shared" si="2"/>
        <v>0</v>
      </c>
      <c r="S39" s="628">
        <v>24</v>
      </c>
    </row>
    <row r="40" spans="1:19" ht="16.7" customHeight="1">
      <c r="A40" s="626">
        <v>25</v>
      </c>
      <c r="B40" s="616"/>
      <c r="C40" s="108"/>
      <c r="D40" s="622"/>
      <c r="E40" s="311"/>
      <c r="F40" s="622"/>
      <c r="G40" s="625"/>
      <c r="H40" s="311"/>
      <c r="I40" s="346"/>
      <c r="J40" s="627"/>
      <c r="K40" s="625"/>
      <c r="L40" s="625"/>
      <c r="M40" s="625"/>
      <c r="N40" s="625"/>
      <c r="O40" s="625"/>
      <c r="P40" s="366">
        <f t="shared" si="0"/>
        <v>0</v>
      </c>
      <c r="Q40" s="366">
        <f t="shared" si="1"/>
        <v>0</v>
      </c>
      <c r="R40" s="366">
        <f t="shared" si="2"/>
        <v>0</v>
      </c>
      <c r="S40" s="628">
        <v>25</v>
      </c>
    </row>
    <row r="41" spans="1:19" ht="16.7" customHeight="1">
      <c r="A41" s="626">
        <v>26</v>
      </c>
      <c r="B41" s="616"/>
      <c r="C41" s="108"/>
      <c r="D41" s="622"/>
      <c r="E41" s="311"/>
      <c r="F41" s="622"/>
      <c r="G41" s="625"/>
      <c r="H41" s="311"/>
      <c r="I41" s="346"/>
      <c r="J41" s="627"/>
      <c r="K41" s="625"/>
      <c r="L41" s="625"/>
      <c r="M41" s="625"/>
      <c r="N41" s="625"/>
      <c r="O41" s="625"/>
      <c r="P41" s="366">
        <f t="shared" si="0"/>
        <v>0</v>
      </c>
      <c r="Q41" s="366">
        <f t="shared" si="1"/>
        <v>0</v>
      </c>
      <c r="R41" s="366">
        <f t="shared" si="2"/>
        <v>0</v>
      </c>
      <c r="S41" s="628">
        <v>26</v>
      </c>
    </row>
    <row r="42" spans="1:19" ht="16.7" customHeight="1">
      <c r="A42" s="626">
        <v>27</v>
      </c>
      <c r="B42" s="616"/>
      <c r="C42" s="108"/>
      <c r="D42" s="622"/>
      <c r="E42" s="311"/>
      <c r="F42" s="622"/>
      <c r="G42" s="625"/>
      <c r="H42" s="311"/>
      <c r="I42" s="346"/>
      <c r="J42" s="627"/>
      <c r="K42" s="625"/>
      <c r="L42" s="625"/>
      <c r="M42" s="625"/>
      <c r="N42" s="625"/>
      <c r="O42" s="625"/>
      <c r="P42" s="366">
        <f t="shared" si="0"/>
        <v>0</v>
      </c>
      <c r="Q42" s="366">
        <f t="shared" si="1"/>
        <v>0</v>
      </c>
      <c r="R42" s="366">
        <f t="shared" si="2"/>
        <v>0</v>
      </c>
      <c r="S42" s="628">
        <v>27</v>
      </c>
    </row>
    <row r="43" spans="1:19" ht="16.7" customHeight="1">
      <c r="A43" s="626">
        <v>28</v>
      </c>
      <c r="B43" s="616"/>
      <c r="C43" s="108"/>
      <c r="D43" s="622"/>
      <c r="E43" s="311"/>
      <c r="F43" s="622"/>
      <c r="G43" s="625"/>
      <c r="H43" s="311"/>
      <c r="I43" s="346"/>
      <c r="J43" s="627"/>
      <c r="K43" s="625"/>
      <c r="L43" s="625"/>
      <c r="M43" s="625"/>
      <c r="N43" s="625"/>
      <c r="O43" s="625"/>
      <c r="P43" s="366">
        <f t="shared" si="0"/>
        <v>0</v>
      </c>
      <c r="Q43" s="366">
        <f t="shared" si="1"/>
        <v>0</v>
      </c>
      <c r="R43" s="366">
        <f t="shared" si="2"/>
        <v>0</v>
      </c>
      <c r="S43" s="628">
        <v>28</v>
      </c>
    </row>
    <row r="44" spans="1:19" ht="16.7" customHeight="1">
      <c r="A44" s="626">
        <v>29</v>
      </c>
      <c r="B44" s="1658"/>
      <c r="C44" s="108"/>
      <c r="D44" s="622"/>
      <c r="E44" s="311"/>
      <c r="F44" s="622"/>
      <c r="G44" s="625"/>
      <c r="H44" s="311"/>
      <c r="I44" s="346"/>
      <c r="J44" s="627"/>
      <c r="K44" s="625"/>
      <c r="L44" s="625"/>
      <c r="M44" s="625"/>
      <c r="N44" s="625"/>
      <c r="O44" s="625"/>
      <c r="P44" s="366">
        <f t="shared" si="0"/>
        <v>0</v>
      </c>
      <c r="Q44" s="366">
        <f t="shared" si="1"/>
        <v>0</v>
      </c>
      <c r="R44" s="366">
        <f t="shared" si="2"/>
        <v>0</v>
      </c>
      <c r="S44" s="628">
        <v>29</v>
      </c>
    </row>
    <row r="45" spans="1:19" ht="16.7" customHeight="1">
      <c r="A45" s="626">
        <v>30</v>
      </c>
      <c r="B45" s="616"/>
      <c r="C45" s="108"/>
      <c r="D45" s="622"/>
      <c r="E45" s="311"/>
      <c r="F45" s="622"/>
      <c r="G45" s="625"/>
      <c r="H45" s="311"/>
      <c r="I45" s="346"/>
      <c r="J45" s="627"/>
      <c r="K45" s="625"/>
      <c r="L45" s="625"/>
      <c r="M45" s="625"/>
      <c r="N45" s="625"/>
      <c r="O45" s="625"/>
      <c r="P45" s="366">
        <f t="shared" si="0"/>
        <v>0</v>
      </c>
      <c r="Q45" s="366">
        <f t="shared" si="1"/>
        <v>0</v>
      </c>
      <c r="R45" s="366">
        <f t="shared" si="2"/>
        <v>0</v>
      </c>
      <c r="S45" s="628">
        <v>30</v>
      </c>
    </row>
    <row r="46" spans="1:19" ht="16.7" customHeight="1">
      <c r="A46" s="626">
        <v>31</v>
      </c>
      <c r="B46" s="616"/>
      <c r="C46" s="108"/>
      <c r="D46" s="622"/>
      <c r="E46" s="311"/>
      <c r="F46" s="622"/>
      <c r="G46" s="625"/>
      <c r="H46" s="311"/>
      <c r="I46" s="346"/>
      <c r="J46" s="627"/>
      <c r="K46" s="625"/>
      <c r="L46" s="625"/>
      <c r="M46" s="625"/>
      <c r="N46" s="625"/>
      <c r="O46" s="625"/>
      <c r="P46" s="366">
        <f t="shared" si="0"/>
        <v>0</v>
      </c>
      <c r="Q46" s="366">
        <f t="shared" si="1"/>
        <v>0</v>
      </c>
      <c r="R46" s="366">
        <f t="shared" si="2"/>
        <v>0</v>
      </c>
      <c r="S46" s="628">
        <v>31</v>
      </c>
    </row>
    <row r="47" spans="1:19" ht="16.7" customHeight="1">
      <c r="A47" s="626">
        <v>32</v>
      </c>
      <c r="B47" s="616"/>
      <c r="C47" s="108"/>
      <c r="D47" s="622"/>
      <c r="E47" s="311"/>
      <c r="F47" s="622"/>
      <c r="G47" s="625"/>
      <c r="H47" s="311"/>
      <c r="I47" s="346"/>
      <c r="J47" s="627"/>
      <c r="K47" s="625"/>
      <c r="L47" s="625"/>
      <c r="M47" s="625"/>
      <c r="N47" s="625"/>
      <c r="O47" s="625"/>
      <c r="P47" s="366">
        <f t="shared" si="0"/>
        <v>0</v>
      </c>
      <c r="Q47" s="366">
        <f t="shared" si="1"/>
        <v>0</v>
      </c>
      <c r="R47" s="366">
        <f t="shared" si="2"/>
        <v>0</v>
      </c>
      <c r="S47" s="113">
        <v>32</v>
      </c>
    </row>
    <row r="48" spans="1:19" ht="16.7" customHeight="1">
      <c r="A48" s="626">
        <v>33</v>
      </c>
      <c r="B48" s="616"/>
      <c r="C48" s="108"/>
      <c r="D48" s="622"/>
      <c r="E48" s="311"/>
      <c r="F48" s="622"/>
      <c r="G48" s="625"/>
      <c r="H48" s="311"/>
      <c r="I48" s="346"/>
      <c r="J48" s="627"/>
      <c r="K48" s="625"/>
      <c r="L48" s="625"/>
      <c r="M48" s="625"/>
      <c r="N48" s="625"/>
      <c r="O48" s="625"/>
      <c r="P48" s="366">
        <f t="shared" si="0"/>
        <v>0</v>
      </c>
      <c r="Q48" s="366">
        <f t="shared" si="1"/>
        <v>0</v>
      </c>
      <c r="R48" s="366">
        <f t="shared" si="2"/>
        <v>0</v>
      </c>
      <c r="S48" s="628">
        <v>33</v>
      </c>
    </row>
    <row r="49" spans="1:19" ht="16.7" customHeight="1">
      <c r="A49" s="626">
        <v>34</v>
      </c>
      <c r="B49" s="616"/>
      <c r="C49" s="108"/>
      <c r="D49" s="622"/>
      <c r="E49" s="311"/>
      <c r="F49" s="622"/>
      <c r="G49" s="625"/>
      <c r="H49" s="311"/>
      <c r="I49" s="346"/>
      <c r="J49" s="627"/>
      <c r="K49" s="625"/>
      <c r="L49" s="625"/>
      <c r="M49" s="625"/>
      <c r="N49" s="625"/>
      <c r="O49" s="625"/>
      <c r="P49" s="366">
        <f t="shared" si="0"/>
        <v>0</v>
      </c>
      <c r="Q49" s="366">
        <f t="shared" si="1"/>
        <v>0</v>
      </c>
      <c r="R49" s="366">
        <f t="shared" si="2"/>
        <v>0</v>
      </c>
      <c r="S49" s="113">
        <v>34</v>
      </c>
    </row>
    <row r="50" spans="1:19" ht="16.7" customHeight="1">
      <c r="A50" s="626">
        <v>35</v>
      </c>
      <c r="B50" s="616"/>
      <c r="C50" s="108"/>
      <c r="D50" s="622"/>
      <c r="E50" s="311"/>
      <c r="F50" s="622"/>
      <c r="G50" s="625"/>
      <c r="H50" s="311"/>
      <c r="I50" s="346"/>
      <c r="J50" s="627"/>
      <c r="K50" s="625"/>
      <c r="L50" s="625"/>
      <c r="M50" s="625"/>
      <c r="N50" s="625"/>
      <c r="O50" s="625"/>
      <c r="P50" s="366">
        <f t="shared" si="0"/>
        <v>0</v>
      </c>
      <c r="Q50" s="366">
        <f t="shared" si="1"/>
        <v>0</v>
      </c>
      <c r="R50" s="366">
        <f t="shared" si="2"/>
        <v>0</v>
      </c>
      <c r="S50" s="628">
        <v>35</v>
      </c>
    </row>
    <row r="51" spans="1:19" ht="16.7" customHeight="1">
      <c r="A51" s="626">
        <v>36</v>
      </c>
      <c r="B51" s="616"/>
      <c r="C51" s="108"/>
      <c r="D51" s="622"/>
      <c r="E51" s="311"/>
      <c r="F51" s="622"/>
      <c r="G51" s="625"/>
      <c r="H51" s="311"/>
      <c r="I51" s="346"/>
      <c r="J51" s="627"/>
      <c r="K51" s="625"/>
      <c r="L51" s="625"/>
      <c r="M51" s="625"/>
      <c r="N51" s="625"/>
      <c r="O51" s="625"/>
      <c r="P51" s="366">
        <f t="shared" si="0"/>
        <v>0</v>
      </c>
      <c r="Q51" s="366">
        <f t="shared" si="1"/>
        <v>0</v>
      </c>
      <c r="R51" s="366">
        <f t="shared" si="2"/>
        <v>0</v>
      </c>
      <c r="S51" s="628">
        <v>36</v>
      </c>
    </row>
    <row r="52" spans="1:19" ht="16.7" customHeight="1">
      <c r="A52" s="118">
        <v>37</v>
      </c>
      <c r="B52" s="616"/>
      <c r="C52" s="108"/>
      <c r="D52" s="622"/>
      <c r="E52" s="311"/>
      <c r="F52" s="622"/>
      <c r="G52" s="625"/>
      <c r="H52" s="311"/>
      <c r="I52" s="346"/>
      <c r="J52" s="627"/>
      <c r="K52" s="625"/>
      <c r="L52" s="625"/>
      <c r="M52" s="625"/>
      <c r="N52" s="625"/>
      <c r="O52" s="625"/>
      <c r="P52" s="366">
        <f t="shared" si="0"/>
        <v>0</v>
      </c>
      <c r="Q52" s="366">
        <f t="shared" si="1"/>
        <v>0</v>
      </c>
      <c r="R52" s="366">
        <f t="shared" si="2"/>
        <v>0</v>
      </c>
      <c r="S52" s="113">
        <v>37</v>
      </c>
    </row>
    <row r="53" spans="1:19" ht="16.7" customHeight="1">
      <c r="A53" s="118">
        <v>38</v>
      </c>
      <c r="B53" s="616"/>
      <c r="C53" s="108"/>
      <c r="D53" s="622"/>
      <c r="E53" s="311"/>
      <c r="F53" s="622"/>
      <c r="G53" s="625"/>
      <c r="H53" s="311"/>
      <c r="I53" s="346"/>
      <c r="J53" s="627"/>
      <c r="K53" s="625"/>
      <c r="L53" s="625"/>
      <c r="M53" s="625"/>
      <c r="N53" s="625"/>
      <c r="O53" s="625"/>
      <c r="P53" s="366">
        <f t="shared" si="0"/>
        <v>0</v>
      </c>
      <c r="Q53" s="366">
        <f t="shared" si="1"/>
        <v>0</v>
      </c>
      <c r="R53" s="366">
        <f t="shared" si="2"/>
        <v>0</v>
      </c>
      <c r="S53" s="113">
        <v>38</v>
      </c>
    </row>
    <row r="54" spans="1:19" ht="16.7" customHeight="1">
      <c r="A54" s="626">
        <v>39</v>
      </c>
      <c r="B54" s="616"/>
      <c r="C54" s="108"/>
      <c r="D54" s="622"/>
      <c r="E54" s="311"/>
      <c r="F54" s="622"/>
      <c r="G54" s="625"/>
      <c r="H54" s="311"/>
      <c r="I54" s="346"/>
      <c r="J54" s="627"/>
      <c r="K54" s="625"/>
      <c r="L54" s="625"/>
      <c r="M54" s="625"/>
      <c r="N54" s="625"/>
      <c r="O54" s="625"/>
      <c r="P54" s="366">
        <f t="shared" si="0"/>
        <v>0</v>
      </c>
      <c r="Q54" s="366">
        <f t="shared" si="1"/>
        <v>0</v>
      </c>
      <c r="R54" s="366">
        <f t="shared" si="2"/>
        <v>0</v>
      </c>
      <c r="S54" s="628">
        <v>39</v>
      </c>
    </row>
    <row r="55" spans="1:19" ht="16.7" customHeight="1">
      <c r="A55" s="626">
        <v>40</v>
      </c>
      <c r="B55" s="616"/>
      <c r="C55" s="108"/>
      <c r="D55" s="622"/>
      <c r="E55" s="311"/>
      <c r="F55" s="622"/>
      <c r="G55" s="625"/>
      <c r="H55" s="311"/>
      <c r="I55" s="346"/>
      <c r="J55" s="627"/>
      <c r="K55" s="625"/>
      <c r="L55" s="625"/>
      <c r="M55" s="625"/>
      <c r="N55" s="625"/>
      <c r="O55" s="625"/>
      <c r="P55" s="366">
        <f t="shared" si="0"/>
        <v>0</v>
      </c>
      <c r="Q55" s="366">
        <f t="shared" si="1"/>
        <v>0</v>
      </c>
      <c r="R55" s="366">
        <f t="shared" si="2"/>
        <v>0</v>
      </c>
      <c r="S55" s="628">
        <v>40</v>
      </c>
    </row>
    <row r="56" spans="1:19" ht="16.7" customHeight="1">
      <c r="A56" s="626">
        <v>41</v>
      </c>
      <c r="B56" s="616"/>
      <c r="C56" s="108"/>
      <c r="D56" s="622"/>
      <c r="E56" s="311"/>
      <c r="F56" s="622"/>
      <c r="G56" s="625"/>
      <c r="H56" s="311"/>
      <c r="I56" s="346"/>
      <c r="J56" s="627"/>
      <c r="K56" s="625"/>
      <c r="L56" s="625"/>
      <c r="M56" s="625"/>
      <c r="N56" s="625"/>
      <c r="O56" s="625"/>
      <c r="P56" s="366">
        <f t="shared" si="0"/>
        <v>0</v>
      </c>
      <c r="Q56" s="366">
        <f t="shared" si="1"/>
        <v>0</v>
      </c>
      <c r="R56" s="366">
        <f t="shared" si="2"/>
        <v>0</v>
      </c>
      <c r="S56" s="628">
        <v>41</v>
      </c>
    </row>
    <row r="57" spans="1:19" ht="16.7" customHeight="1">
      <c r="A57" s="626">
        <v>42</v>
      </c>
      <c r="B57" s="616"/>
      <c r="C57" s="108"/>
      <c r="D57" s="622"/>
      <c r="E57" s="311"/>
      <c r="F57" s="622"/>
      <c r="G57" s="625"/>
      <c r="H57" s="311"/>
      <c r="I57" s="346"/>
      <c r="J57" s="627"/>
      <c r="K57" s="625"/>
      <c r="L57" s="625"/>
      <c r="M57" s="625"/>
      <c r="N57" s="625"/>
      <c r="O57" s="625"/>
      <c r="P57" s="366">
        <f t="shared" si="0"/>
        <v>0</v>
      </c>
      <c r="Q57" s="366">
        <f t="shared" si="1"/>
        <v>0</v>
      </c>
      <c r="R57" s="366">
        <f t="shared" si="2"/>
        <v>0</v>
      </c>
      <c r="S57" s="628">
        <v>42</v>
      </c>
    </row>
    <row r="58" spans="1:19" ht="16.7" customHeight="1">
      <c r="A58" s="626">
        <v>43</v>
      </c>
      <c r="B58" s="616"/>
      <c r="C58" s="108"/>
      <c r="D58" s="622"/>
      <c r="E58" s="311"/>
      <c r="F58" s="622"/>
      <c r="G58" s="625"/>
      <c r="H58" s="311"/>
      <c r="I58" s="346"/>
      <c r="J58" s="627"/>
      <c r="K58" s="625"/>
      <c r="L58" s="625"/>
      <c r="M58" s="625"/>
      <c r="N58" s="625"/>
      <c r="O58" s="625"/>
      <c r="P58" s="366">
        <f t="shared" si="0"/>
        <v>0</v>
      </c>
      <c r="Q58" s="366">
        <f t="shared" si="1"/>
        <v>0</v>
      </c>
      <c r="R58" s="366">
        <f t="shared" si="2"/>
        <v>0</v>
      </c>
      <c r="S58" s="628">
        <v>43</v>
      </c>
    </row>
    <row r="59" spans="1:19" ht="16.7" customHeight="1">
      <c r="A59" s="626">
        <v>44</v>
      </c>
      <c r="B59" s="616"/>
      <c r="C59" s="108"/>
      <c r="D59" s="622"/>
      <c r="E59" s="311"/>
      <c r="F59" s="622"/>
      <c r="G59" s="625"/>
      <c r="H59" s="311"/>
      <c r="I59" s="346"/>
      <c r="J59" s="627"/>
      <c r="K59" s="625"/>
      <c r="L59" s="625"/>
      <c r="M59" s="625"/>
      <c r="N59" s="625"/>
      <c r="O59" s="625"/>
      <c r="P59" s="366">
        <f t="shared" si="0"/>
        <v>0</v>
      </c>
      <c r="Q59" s="366">
        <f t="shared" si="1"/>
        <v>0</v>
      </c>
      <c r="R59" s="366">
        <f t="shared" si="2"/>
        <v>0</v>
      </c>
      <c r="S59" s="628">
        <v>44</v>
      </c>
    </row>
    <row r="60" spans="1:19" ht="16.7" customHeight="1">
      <c r="A60" s="626">
        <v>45</v>
      </c>
      <c r="B60" s="616"/>
      <c r="C60" s="108"/>
      <c r="D60" s="622"/>
      <c r="E60" s="311"/>
      <c r="F60" s="622"/>
      <c r="G60" s="625"/>
      <c r="H60" s="311"/>
      <c r="I60" s="346"/>
      <c r="J60" s="627"/>
      <c r="K60" s="625"/>
      <c r="L60" s="625"/>
      <c r="M60" s="625"/>
      <c r="N60" s="625"/>
      <c r="O60" s="625"/>
      <c r="P60" s="366">
        <f t="shared" si="0"/>
        <v>0</v>
      </c>
      <c r="Q60" s="366">
        <f t="shared" si="1"/>
        <v>0</v>
      </c>
      <c r="R60" s="366">
        <f t="shared" si="2"/>
        <v>0</v>
      </c>
      <c r="S60" s="628">
        <v>45</v>
      </c>
    </row>
    <row r="61" spans="1:19" ht="16.7" customHeight="1" thickBot="1">
      <c r="A61" s="369">
        <v>46</v>
      </c>
      <c r="B61" s="629"/>
      <c r="C61" s="996" t="s">
        <v>648</v>
      </c>
      <c r="D61" s="631">
        <f t="shared" ref="D61:R61" si="3">SUM(D16:D60)</f>
        <v>296747324</v>
      </c>
      <c r="E61" s="632">
        <f t="shared" si="3"/>
        <v>1760152231</v>
      </c>
      <c r="F61" s="632">
        <f t="shared" si="3"/>
        <v>217523</v>
      </c>
      <c r="G61" s="631">
        <f t="shared" si="3"/>
        <v>94617790</v>
      </c>
      <c r="H61" s="632">
        <f t="shared" si="3"/>
        <v>728260496</v>
      </c>
      <c r="I61" s="633">
        <f t="shared" si="3"/>
        <v>32269</v>
      </c>
      <c r="J61" s="634">
        <f t="shared" si="3"/>
        <v>6459751</v>
      </c>
      <c r="K61" s="632">
        <f t="shared" si="3"/>
        <v>22622411</v>
      </c>
      <c r="L61" s="632">
        <f t="shared" si="3"/>
        <v>208</v>
      </c>
      <c r="M61" s="631">
        <f t="shared" si="3"/>
        <v>21954920</v>
      </c>
      <c r="N61" s="632">
        <f t="shared" si="3"/>
        <v>199298109</v>
      </c>
      <c r="O61" s="632">
        <f t="shared" si="3"/>
        <v>2538</v>
      </c>
      <c r="P61" s="631">
        <f t="shared" si="3"/>
        <v>419779785</v>
      </c>
      <c r="Q61" s="632">
        <f t="shared" si="3"/>
        <v>2710333247</v>
      </c>
      <c r="R61" s="632">
        <f t="shared" si="3"/>
        <v>252538</v>
      </c>
      <c r="S61" s="635">
        <v>46</v>
      </c>
    </row>
    <row r="62" spans="1:19" ht="16.7" customHeight="1">
      <c r="A62" s="85" t="s">
        <v>2246</v>
      </c>
      <c r="B62" s="159"/>
      <c r="C62" s="85"/>
      <c r="D62" s="85"/>
      <c r="E62" s="85"/>
      <c r="F62" s="85"/>
      <c r="G62" s="85"/>
      <c r="H62" s="85"/>
      <c r="I62" s="85"/>
      <c r="J62" s="85"/>
      <c r="K62" s="85"/>
      <c r="L62" s="85"/>
      <c r="M62" s="85"/>
      <c r="N62" s="85"/>
      <c r="O62" s="85"/>
      <c r="P62" s="85"/>
      <c r="Q62" s="85"/>
      <c r="R62" s="85" t="s">
        <v>2246</v>
      </c>
      <c r="S62" s="85"/>
    </row>
    <row r="63" spans="1:19" ht="16.7" customHeight="1">
      <c r="A63" s="121" t="s">
        <v>2247</v>
      </c>
      <c r="B63" s="90"/>
      <c r="C63" s="121"/>
      <c r="D63" s="121"/>
      <c r="E63" s="121"/>
      <c r="F63" s="121"/>
      <c r="G63" s="121"/>
      <c r="H63" s="121"/>
      <c r="I63" s="121"/>
      <c r="J63" s="121" t="s">
        <v>2248</v>
      </c>
      <c r="K63" s="121"/>
      <c r="L63" s="121"/>
      <c r="M63" s="121"/>
      <c r="N63" s="121"/>
      <c r="O63" s="121"/>
      <c r="P63" s="121"/>
      <c r="Q63" s="121"/>
      <c r="R63" s="121"/>
      <c r="S63" s="121"/>
    </row>
    <row r="64" spans="1:19" ht="15.75">
      <c r="A64" s="85"/>
      <c r="B64" s="159"/>
      <c r="C64" s="85"/>
      <c r="D64" s="85"/>
      <c r="E64" s="85"/>
      <c r="F64" s="85"/>
      <c r="G64" s="85"/>
      <c r="H64" s="85"/>
      <c r="I64" s="85"/>
      <c r="J64" s="85"/>
      <c r="K64" s="85"/>
      <c r="L64" s="85"/>
      <c r="M64" s="85"/>
      <c r="N64" s="85"/>
      <c r="O64" s="85"/>
      <c r="P64" s="85"/>
      <c r="Q64" s="85"/>
      <c r="R64" s="85"/>
      <c r="S64" s="85"/>
    </row>
    <row r="65" spans="1:19" ht="15.75">
      <c r="A65" s="85"/>
      <c r="B65" s="159"/>
      <c r="D65" s="85"/>
      <c r="E65" s="85"/>
      <c r="F65" s="85"/>
      <c r="G65" s="85"/>
      <c r="H65" s="85"/>
      <c r="I65" s="85"/>
      <c r="J65" s="85"/>
      <c r="K65" s="85"/>
      <c r="L65" s="85"/>
      <c r="M65" s="85"/>
      <c r="N65" s="85"/>
      <c r="O65" s="85"/>
      <c r="P65" s="85"/>
      <c r="Q65" s="85"/>
      <c r="R65" s="85"/>
      <c r="S65" s="85"/>
    </row>
    <row r="66" spans="1:19">
      <c r="A66" s="85"/>
      <c r="D66" s="70"/>
      <c r="E66" s="85"/>
      <c r="F66" s="85"/>
      <c r="G66" s="85"/>
      <c r="H66" s="85"/>
      <c r="I66" s="85"/>
      <c r="J66" s="85"/>
      <c r="K66" s="85"/>
      <c r="L66" s="85"/>
      <c r="M66" s="85"/>
      <c r="N66" s="85"/>
      <c r="O66" s="85"/>
      <c r="P66" s="85"/>
      <c r="Q66" s="85"/>
      <c r="R66" s="85"/>
      <c r="S66" s="85"/>
    </row>
    <row r="67" spans="1:19">
      <c r="A67" s="85"/>
      <c r="E67" s="85"/>
      <c r="F67" s="85"/>
      <c r="G67" s="85"/>
      <c r="H67" s="85"/>
      <c r="I67" s="85"/>
      <c r="J67" s="85"/>
      <c r="K67" s="85"/>
      <c r="L67" s="85"/>
      <c r="M67" s="85"/>
      <c r="N67" s="85"/>
      <c r="O67" s="85"/>
      <c r="P67" s="85"/>
      <c r="Q67" s="85"/>
      <c r="R67" s="85"/>
      <c r="S67" s="85"/>
    </row>
    <row r="68" spans="1:19">
      <c r="A68" s="85"/>
      <c r="C68" s="70"/>
      <c r="E68" s="85"/>
      <c r="F68" s="85"/>
      <c r="G68" s="85"/>
      <c r="H68" s="85"/>
      <c r="I68" s="85"/>
      <c r="J68" s="70"/>
      <c r="K68" s="85"/>
      <c r="L68" s="85"/>
      <c r="M68" s="85"/>
      <c r="N68" s="85"/>
      <c r="O68" s="85"/>
      <c r="P68" s="85"/>
      <c r="Q68" s="85"/>
      <c r="R68" s="85"/>
      <c r="S68" s="85"/>
    </row>
    <row r="69" spans="1:19">
      <c r="A69" s="85"/>
      <c r="E69" s="85"/>
      <c r="F69" s="85"/>
      <c r="G69" s="85"/>
      <c r="H69" s="85"/>
      <c r="I69" s="85"/>
      <c r="K69" s="85"/>
      <c r="L69" s="85"/>
      <c r="M69" s="85"/>
      <c r="N69" s="85"/>
      <c r="O69" s="85"/>
      <c r="P69" s="85"/>
      <c r="Q69" s="85"/>
      <c r="R69" s="85"/>
      <c r="S69" s="85"/>
    </row>
    <row r="70" spans="1:19">
      <c r="A70" s="85"/>
      <c r="E70" s="85"/>
      <c r="F70" s="85"/>
      <c r="G70" s="85"/>
      <c r="H70" s="85"/>
      <c r="I70" s="85"/>
      <c r="K70" s="85"/>
      <c r="L70" s="85"/>
      <c r="M70" s="85"/>
      <c r="N70" s="85"/>
      <c r="O70" s="85"/>
      <c r="P70" s="85"/>
      <c r="Q70" s="85"/>
      <c r="R70" s="85"/>
      <c r="S70" s="85"/>
    </row>
    <row r="71" spans="1:19">
      <c r="A71" s="85"/>
      <c r="C71" s="70"/>
      <c r="E71" s="85"/>
      <c r="F71" s="85"/>
      <c r="G71" s="85"/>
      <c r="H71" s="85"/>
      <c r="I71" s="85"/>
      <c r="J71" s="70"/>
      <c r="K71" s="85"/>
      <c r="L71" s="85"/>
      <c r="M71" s="85"/>
      <c r="N71" s="85"/>
      <c r="O71" s="85"/>
      <c r="P71" s="85"/>
      <c r="Q71" s="85"/>
      <c r="R71" s="85"/>
      <c r="S71" s="85"/>
    </row>
    <row r="72" spans="1:19">
      <c r="A72" s="85"/>
      <c r="C72" s="70"/>
      <c r="E72" s="85"/>
      <c r="F72" s="85"/>
      <c r="G72" s="85"/>
      <c r="H72" s="85"/>
      <c r="I72" s="85"/>
      <c r="J72" s="70"/>
      <c r="K72" s="85"/>
      <c r="L72" s="85"/>
      <c r="M72" s="85"/>
      <c r="N72" s="85"/>
      <c r="O72" s="85"/>
      <c r="P72" s="85"/>
      <c r="Q72" s="85"/>
      <c r="R72" s="85"/>
      <c r="S72" s="85"/>
    </row>
    <row r="73" spans="1:19">
      <c r="A73" s="85"/>
      <c r="C73" s="70"/>
      <c r="E73" s="85"/>
      <c r="F73" s="85"/>
      <c r="G73" s="85"/>
      <c r="H73" s="85"/>
      <c r="I73" s="85"/>
      <c r="J73" s="70"/>
      <c r="K73" s="85"/>
      <c r="L73" s="85"/>
      <c r="M73" s="85"/>
      <c r="N73" s="85"/>
      <c r="O73" s="85"/>
      <c r="P73" s="85"/>
      <c r="Q73" s="85"/>
      <c r="R73" s="85"/>
      <c r="S73" s="85"/>
    </row>
    <row r="74" spans="1:19">
      <c r="A74" s="85"/>
      <c r="C74" s="70"/>
      <c r="E74" s="85"/>
      <c r="F74" s="85"/>
      <c r="G74" s="85"/>
      <c r="H74" s="85"/>
      <c r="I74" s="85"/>
      <c r="J74" s="70"/>
      <c r="K74" s="85"/>
      <c r="L74" s="85"/>
      <c r="M74" s="85"/>
      <c r="N74" s="85"/>
      <c r="O74" s="85"/>
      <c r="P74" s="85"/>
      <c r="Q74" s="85"/>
      <c r="R74" s="85"/>
      <c r="S74" s="85"/>
    </row>
    <row r="75" spans="1:19">
      <c r="A75" s="85"/>
      <c r="B75" s="85"/>
      <c r="C75" s="70"/>
      <c r="D75" s="85"/>
      <c r="E75" s="85"/>
      <c r="G75" s="85"/>
      <c r="H75" s="85"/>
      <c r="I75" s="85"/>
      <c r="J75" s="70"/>
      <c r="K75" s="85"/>
      <c r="L75" s="85"/>
      <c r="M75" s="85"/>
      <c r="N75" s="85"/>
      <c r="O75" s="85"/>
      <c r="P75" s="85"/>
      <c r="Q75" s="85"/>
      <c r="R75" s="85"/>
      <c r="S75" s="85"/>
    </row>
    <row r="76" spans="1:19">
      <c r="A76" s="85"/>
      <c r="B76" s="85"/>
      <c r="C76" s="70"/>
      <c r="D76" s="85"/>
      <c r="E76" s="85"/>
      <c r="G76" s="85"/>
      <c r="H76" s="85"/>
      <c r="I76" s="85"/>
      <c r="J76" s="70"/>
      <c r="K76" s="85"/>
      <c r="L76" s="85"/>
      <c r="M76" s="85"/>
      <c r="N76" s="85"/>
      <c r="O76" s="85"/>
      <c r="P76" s="85"/>
      <c r="Q76" s="85"/>
      <c r="R76" s="85"/>
      <c r="S76" s="85"/>
    </row>
    <row r="77" spans="1:19">
      <c r="A77" s="85"/>
      <c r="B77" s="85"/>
      <c r="C77" s="70"/>
      <c r="D77" s="85"/>
      <c r="E77" s="85"/>
      <c r="G77" s="85"/>
      <c r="H77" s="85"/>
      <c r="I77" s="85"/>
      <c r="J77" s="70"/>
      <c r="K77" s="85"/>
      <c r="L77" s="85"/>
      <c r="M77" s="85"/>
      <c r="N77" s="85"/>
      <c r="O77" s="85"/>
      <c r="P77" s="85"/>
      <c r="Q77" s="85"/>
      <c r="R77" s="85"/>
      <c r="S77" s="85"/>
    </row>
    <row r="78" spans="1:19">
      <c r="A78" s="85"/>
      <c r="B78" s="85"/>
      <c r="C78" s="70"/>
      <c r="D78" s="85"/>
      <c r="E78" s="85"/>
      <c r="G78" s="85"/>
      <c r="H78" s="85"/>
      <c r="I78" s="85"/>
      <c r="J78" s="70"/>
      <c r="K78" s="85"/>
      <c r="L78" s="85"/>
      <c r="M78" s="85"/>
      <c r="N78" s="85"/>
      <c r="O78" s="85"/>
      <c r="P78" s="85"/>
      <c r="Q78" s="85"/>
      <c r="R78" s="85"/>
      <c r="S78" s="85"/>
    </row>
    <row r="79" spans="1:19">
      <c r="A79" s="85"/>
      <c r="B79" s="85"/>
      <c r="D79" s="85"/>
      <c r="E79" s="85"/>
      <c r="G79" s="85"/>
      <c r="H79" s="85"/>
      <c r="I79" s="85"/>
      <c r="J79" s="85"/>
      <c r="K79" s="85"/>
      <c r="L79" s="85"/>
      <c r="M79" s="85"/>
      <c r="N79" s="85"/>
      <c r="O79" s="85"/>
      <c r="P79" s="85"/>
      <c r="Q79" s="85"/>
      <c r="R79" s="85"/>
      <c r="S79" s="85"/>
    </row>
    <row r="80" spans="1:19">
      <c r="A80" s="85"/>
      <c r="B80" s="85"/>
      <c r="D80" s="85"/>
      <c r="E80" s="85"/>
      <c r="G80" s="85"/>
      <c r="H80" s="85"/>
      <c r="I80" s="85"/>
      <c r="J80" s="85"/>
      <c r="K80" s="85"/>
      <c r="L80" s="85"/>
      <c r="M80" s="85"/>
      <c r="N80" s="85"/>
      <c r="O80" s="85"/>
      <c r="P80" s="85"/>
      <c r="Q80" s="85"/>
      <c r="R80" s="85"/>
      <c r="S80" s="85"/>
    </row>
    <row r="81" spans="1:19">
      <c r="A81" s="85"/>
      <c r="B81" s="85"/>
      <c r="D81" s="85"/>
      <c r="E81" s="85"/>
      <c r="G81" s="85"/>
      <c r="H81" s="85"/>
      <c r="I81" s="85"/>
      <c r="J81" s="85"/>
      <c r="K81" s="85"/>
      <c r="L81" s="85"/>
      <c r="M81" s="85"/>
      <c r="N81" s="85"/>
      <c r="O81" s="85"/>
      <c r="P81" s="85"/>
      <c r="Q81" s="85"/>
      <c r="R81" s="85"/>
      <c r="S81" s="85"/>
    </row>
    <row r="82" spans="1:19">
      <c r="A82" s="85"/>
      <c r="B82" s="85"/>
      <c r="D82" s="85"/>
      <c r="E82" s="85"/>
      <c r="G82" s="85"/>
      <c r="H82" s="85"/>
      <c r="I82" s="85"/>
      <c r="J82" s="85"/>
      <c r="K82" s="85"/>
      <c r="L82" s="85"/>
      <c r="M82" s="85"/>
      <c r="N82" s="85"/>
      <c r="O82" s="85"/>
      <c r="P82" s="85"/>
      <c r="Q82" s="85"/>
      <c r="R82" s="85"/>
      <c r="S82" s="85"/>
    </row>
    <row r="83" spans="1:19">
      <c r="A83" s="85"/>
      <c r="B83" s="85"/>
      <c r="D83" s="85"/>
      <c r="E83" s="85"/>
      <c r="G83" s="85"/>
      <c r="H83" s="85"/>
      <c r="I83" s="85"/>
      <c r="J83" s="85"/>
      <c r="K83" s="85"/>
      <c r="L83" s="85"/>
      <c r="M83" s="85"/>
      <c r="N83" s="85"/>
      <c r="O83" s="85"/>
      <c r="P83" s="85"/>
      <c r="Q83" s="85"/>
      <c r="R83" s="85"/>
      <c r="S83" s="85"/>
    </row>
    <row r="84" spans="1:19">
      <c r="A84" s="85"/>
      <c r="B84" s="85"/>
      <c r="D84" s="85"/>
      <c r="E84" s="85"/>
      <c r="G84" s="85"/>
      <c r="H84" s="85"/>
      <c r="I84" s="85"/>
      <c r="J84" s="85"/>
      <c r="K84" s="85"/>
      <c r="L84" s="85"/>
      <c r="M84" s="85"/>
      <c r="N84" s="85"/>
      <c r="O84" s="85"/>
      <c r="P84" s="85"/>
      <c r="Q84" s="85"/>
      <c r="R84" s="85"/>
      <c r="S84" s="85"/>
    </row>
    <row r="85" spans="1:19">
      <c r="A85" s="85"/>
      <c r="B85" s="85"/>
      <c r="C85" s="85"/>
      <c r="D85" s="85"/>
      <c r="E85" s="85"/>
      <c r="G85" s="85"/>
      <c r="H85" s="85"/>
      <c r="I85" s="85"/>
      <c r="J85" s="85"/>
      <c r="K85" s="85"/>
      <c r="L85" s="85"/>
      <c r="M85" s="85"/>
      <c r="N85" s="85"/>
      <c r="O85" s="85"/>
      <c r="P85" s="85"/>
      <c r="Q85" s="85"/>
      <c r="R85" s="85"/>
      <c r="S85" s="85"/>
    </row>
    <row r="86" spans="1:19">
      <c r="A86" s="85"/>
      <c r="B86" s="85"/>
      <c r="C86" s="85"/>
      <c r="D86" s="85"/>
      <c r="E86" s="85"/>
      <c r="F86" s="85"/>
      <c r="G86" s="85"/>
      <c r="H86" s="85"/>
      <c r="I86" s="85"/>
      <c r="J86" s="85"/>
      <c r="K86" s="85"/>
      <c r="L86" s="85"/>
      <c r="M86" s="85"/>
      <c r="N86" s="85"/>
      <c r="O86" s="85"/>
      <c r="P86" s="85"/>
      <c r="Q86" s="85"/>
      <c r="R86" s="85"/>
      <c r="S86" s="85"/>
    </row>
    <row r="87" spans="1:19">
      <c r="A87" s="85"/>
      <c r="B87" s="85"/>
      <c r="C87" s="85"/>
      <c r="D87" s="85"/>
      <c r="E87" s="85"/>
      <c r="F87" s="85"/>
      <c r="G87" s="85"/>
      <c r="H87" s="85"/>
      <c r="I87" s="85"/>
      <c r="J87" s="85"/>
      <c r="K87" s="85"/>
      <c r="L87" s="85"/>
      <c r="M87" s="85"/>
      <c r="N87" s="85"/>
      <c r="O87" s="85"/>
      <c r="P87" s="85"/>
      <c r="Q87" s="85"/>
      <c r="R87" s="85"/>
      <c r="S87" s="85"/>
    </row>
    <row r="88" spans="1:19">
      <c r="A88" s="85"/>
      <c r="B88" s="85"/>
      <c r="C88" s="85"/>
      <c r="D88" s="85"/>
      <c r="E88" s="85"/>
      <c r="F88" s="85"/>
      <c r="G88" s="85"/>
      <c r="H88" s="85"/>
      <c r="I88" s="85"/>
      <c r="J88" s="85"/>
      <c r="K88" s="85"/>
      <c r="L88" s="85"/>
      <c r="M88" s="85"/>
      <c r="N88" s="85"/>
      <c r="O88" s="85"/>
      <c r="P88" s="85"/>
      <c r="Q88" s="85"/>
      <c r="R88" s="85"/>
      <c r="S88" s="85"/>
    </row>
    <row r="89" spans="1:19">
      <c r="A89" s="85"/>
      <c r="B89" s="85"/>
      <c r="C89" s="85"/>
      <c r="D89" s="85"/>
      <c r="E89" s="85"/>
      <c r="F89" s="85"/>
      <c r="G89" s="85"/>
      <c r="H89" s="85"/>
      <c r="I89" s="85"/>
      <c r="J89" s="85"/>
      <c r="K89" s="85"/>
      <c r="L89" s="85"/>
      <c r="M89" s="85"/>
      <c r="N89" s="85"/>
      <c r="O89" s="85"/>
      <c r="P89" s="85"/>
      <c r="Q89" s="85"/>
      <c r="R89" s="85"/>
      <c r="S89" s="85"/>
    </row>
    <row r="90" spans="1:19">
      <c r="A90" s="85"/>
      <c r="B90" s="85"/>
      <c r="C90" s="85"/>
      <c r="D90" s="85"/>
      <c r="E90" s="85"/>
      <c r="F90" s="85"/>
      <c r="G90" s="85"/>
      <c r="H90" s="85"/>
      <c r="I90" s="85"/>
      <c r="J90" s="85"/>
      <c r="K90" s="85"/>
      <c r="L90" s="85"/>
      <c r="M90" s="85"/>
      <c r="N90" s="85"/>
      <c r="O90" s="85"/>
      <c r="P90" s="85"/>
      <c r="Q90" s="85"/>
      <c r="R90" s="85"/>
      <c r="S90" s="85"/>
    </row>
    <row r="91" spans="1:19">
      <c r="A91" s="85"/>
      <c r="B91" s="85"/>
      <c r="C91" s="85"/>
      <c r="D91" s="85"/>
      <c r="E91" s="85"/>
      <c r="F91" s="85"/>
      <c r="G91" s="85"/>
      <c r="H91" s="85"/>
      <c r="I91" s="85"/>
      <c r="J91" s="85"/>
      <c r="K91" s="85"/>
      <c r="L91" s="85"/>
      <c r="M91" s="85"/>
      <c r="N91" s="85"/>
      <c r="O91" s="85"/>
      <c r="P91" s="85"/>
      <c r="Q91" s="85"/>
      <c r="R91" s="85"/>
      <c r="S91" s="85"/>
    </row>
    <row r="92" spans="1:19">
      <c r="A92" s="85"/>
      <c r="B92" s="85"/>
      <c r="C92" s="85"/>
      <c r="D92" s="85"/>
      <c r="E92" s="85"/>
      <c r="F92" s="85"/>
      <c r="G92" s="85"/>
      <c r="H92" s="85"/>
      <c r="I92" s="85"/>
      <c r="J92" s="85"/>
      <c r="K92" s="85"/>
      <c r="L92" s="85"/>
      <c r="M92" s="85"/>
      <c r="N92" s="85"/>
      <c r="O92" s="85"/>
      <c r="P92" s="85"/>
      <c r="Q92" s="85"/>
      <c r="R92" s="85"/>
      <c r="S92" s="85"/>
    </row>
    <row r="93" spans="1:19">
      <c r="A93" s="85"/>
      <c r="B93" s="85"/>
      <c r="C93" s="85"/>
      <c r="D93" s="85"/>
      <c r="E93" s="85"/>
      <c r="F93" s="85"/>
      <c r="G93" s="85"/>
      <c r="H93" s="85"/>
      <c r="I93" s="85"/>
      <c r="J93" s="85"/>
      <c r="K93" s="85"/>
      <c r="L93" s="85"/>
      <c r="M93" s="85"/>
      <c r="N93" s="85"/>
      <c r="O93" s="85"/>
      <c r="P93" s="85"/>
      <c r="Q93" s="85"/>
      <c r="R93" s="85"/>
      <c r="S93" s="85"/>
    </row>
    <row r="94" spans="1:19">
      <c r="A94" s="85"/>
      <c r="B94" s="85"/>
      <c r="C94" s="85"/>
      <c r="D94" s="85"/>
      <c r="E94" s="85"/>
      <c r="F94" s="85"/>
      <c r="G94" s="85"/>
      <c r="H94" s="85"/>
      <c r="I94" s="85"/>
      <c r="J94" s="85"/>
      <c r="K94" s="85"/>
      <c r="L94" s="85"/>
      <c r="M94" s="85"/>
      <c r="N94" s="85"/>
      <c r="O94" s="85"/>
      <c r="P94" s="85"/>
      <c r="Q94" s="85"/>
      <c r="R94" s="85"/>
      <c r="S94" s="85"/>
    </row>
    <row r="95" spans="1:19">
      <c r="A95" s="85"/>
      <c r="B95" s="85"/>
      <c r="C95" s="85"/>
      <c r="D95" s="85"/>
      <c r="E95" s="85"/>
      <c r="F95" s="85"/>
      <c r="G95" s="85"/>
      <c r="H95" s="85"/>
      <c r="I95" s="85"/>
      <c r="J95" s="85"/>
      <c r="K95" s="85"/>
      <c r="L95" s="85"/>
      <c r="M95" s="85"/>
      <c r="N95" s="85"/>
      <c r="O95" s="85"/>
      <c r="P95" s="85"/>
      <c r="Q95" s="85"/>
      <c r="R95" s="85"/>
      <c r="S95" s="85"/>
    </row>
    <row r="96" spans="1:19">
      <c r="A96" s="85"/>
      <c r="B96" s="85"/>
      <c r="C96" s="85"/>
      <c r="D96" s="85"/>
      <c r="E96" s="85"/>
      <c r="F96" s="85"/>
      <c r="G96" s="85"/>
      <c r="H96" s="85"/>
      <c r="I96" s="85"/>
      <c r="J96" s="85"/>
      <c r="K96" s="85"/>
      <c r="L96" s="85"/>
      <c r="M96" s="85"/>
      <c r="N96" s="85"/>
      <c r="O96" s="85"/>
      <c r="P96" s="85"/>
      <c r="Q96" s="85"/>
      <c r="R96" s="85"/>
      <c r="S96" s="85"/>
    </row>
    <row r="97" spans="1:19">
      <c r="A97" s="85"/>
      <c r="B97" s="85"/>
      <c r="C97" s="85"/>
      <c r="D97" s="85"/>
      <c r="E97" s="85"/>
      <c r="F97" s="85"/>
      <c r="G97" s="85"/>
      <c r="H97" s="85"/>
      <c r="I97" s="85"/>
      <c r="J97" s="85"/>
      <c r="K97" s="85"/>
      <c r="L97" s="85"/>
      <c r="M97" s="85"/>
      <c r="N97" s="85"/>
      <c r="O97" s="85"/>
      <c r="P97" s="85"/>
      <c r="Q97" s="85"/>
      <c r="R97" s="85"/>
      <c r="S97" s="85"/>
    </row>
    <row r="98" spans="1:19">
      <c r="A98" s="85"/>
      <c r="B98" s="85"/>
      <c r="C98" s="85"/>
      <c r="D98" s="85"/>
      <c r="E98" s="85"/>
      <c r="F98" s="85"/>
      <c r="G98" s="85"/>
      <c r="H98" s="85"/>
      <c r="I98" s="85"/>
      <c r="J98" s="85"/>
      <c r="K98" s="85"/>
      <c r="L98" s="85"/>
      <c r="M98" s="85"/>
      <c r="N98" s="85"/>
      <c r="O98" s="85"/>
      <c r="P98" s="85"/>
      <c r="Q98" s="85"/>
      <c r="R98" s="85"/>
      <c r="S98" s="85"/>
    </row>
    <row r="99" spans="1:19">
      <c r="A99" s="85"/>
      <c r="B99" s="85"/>
      <c r="C99" s="85"/>
      <c r="D99" s="85"/>
      <c r="E99" s="85"/>
      <c r="F99" s="85"/>
      <c r="G99" s="85"/>
      <c r="H99" s="85"/>
      <c r="I99" s="85"/>
      <c r="J99" s="85"/>
      <c r="K99" s="85"/>
      <c r="L99" s="85"/>
      <c r="M99" s="85"/>
      <c r="N99" s="85"/>
      <c r="O99" s="85"/>
      <c r="P99" s="85"/>
      <c r="Q99" s="85"/>
      <c r="R99" s="85"/>
      <c r="S99" s="85"/>
    </row>
    <row r="100" spans="1:19">
      <c r="A100" s="85"/>
      <c r="B100" s="85"/>
      <c r="C100" s="85"/>
      <c r="D100" s="85"/>
      <c r="E100" s="85"/>
      <c r="F100" s="85"/>
      <c r="G100" s="85"/>
      <c r="H100" s="85"/>
      <c r="I100" s="85"/>
      <c r="J100" s="85"/>
      <c r="K100" s="85"/>
      <c r="L100" s="85"/>
      <c r="M100" s="85"/>
      <c r="N100" s="85"/>
      <c r="O100" s="85"/>
      <c r="P100" s="85"/>
      <c r="Q100" s="85"/>
      <c r="R100" s="85"/>
      <c r="S100" s="85"/>
    </row>
    <row r="101" spans="1:19">
      <c r="A101" s="85"/>
      <c r="B101" s="85"/>
      <c r="C101" s="85"/>
      <c r="D101" s="85"/>
      <c r="E101" s="85"/>
      <c r="F101" s="85"/>
      <c r="G101" s="85"/>
      <c r="H101" s="85"/>
      <c r="I101" s="85"/>
      <c r="J101" s="85"/>
      <c r="K101" s="85"/>
      <c r="L101" s="85"/>
      <c r="M101" s="85"/>
      <c r="N101" s="85"/>
      <c r="O101" s="85"/>
      <c r="P101" s="85"/>
      <c r="Q101" s="85"/>
      <c r="R101" s="85"/>
      <c r="S101" s="85"/>
    </row>
    <row r="102" spans="1:19">
      <c r="A102" s="85"/>
      <c r="B102" s="85"/>
      <c r="C102" s="85"/>
      <c r="D102" s="85"/>
      <c r="E102" s="85"/>
      <c r="F102" s="85"/>
      <c r="G102" s="85"/>
      <c r="H102" s="85"/>
      <c r="I102" s="85"/>
      <c r="J102" s="85"/>
      <c r="K102" s="85"/>
      <c r="L102" s="85"/>
      <c r="M102" s="85"/>
      <c r="N102" s="85"/>
      <c r="O102" s="85"/>
      <c r="P102" s="85"/>
      <c r="Q102" s="85"/>
      <c r="R102" s="85"/>
      <c r="S102" s="85"/>
    </row>
    <row r="103" spans="1:19">
      <c r="A103" s="85"/>
      <c r="B103" s="85"/>
      <c r="C103" s="85"/>
      <c r="D103" s="85"/>
      <c r="E103" s="85"/>
      <c r="F103" s="85"/>
      <c r="G103" s="85"/>
      <c r="H103" s="85"/>
      <c r="I103" s="85"/>
      <c r="J103" s="85"/>
      <c r="K103" s="85"/>
      <c r="L103" s="85"/>
      <c r="M103" s="85"/>
      <c r="N103" s="85"/>
      <c r="O103" s="85"/>
      <c r="P103" s="85"/>
      <c r="Q103" s="85"/>
      <c r="R103" s="85"/>
      <c r="S103" s="85"/>
    </row>
    <row r="104" spans="1:19">
      <c r="A104" s="85"/>
      <c r="B104" s="85"/>
      <c r="C104" s="85"/>
      <c r="D104" s="85"/>
      <c r="E104" s="85"/>
      <c r="F104" s="85"/>
      <c r="G104" s="85"/>
      <c r="H104" s="85"/>
      <c r="I104" s="85"/>
      <c r="J104" s="85"/>
      <c r="K104" s="85"/>
      <c r="L104" s="85"/>
      <c r="M104" s="85"/>
      <c r="N104" s="85"/>
      <c r="O104" s="85"/>
      <c r="P104" s="85"/>
      <c r="Q104" s="85"/>
      <c r="R104" s="85"/>
      <c r="S104" s="85"/>
    </row>
    <row r="105" spans="1:19">
      <c r="A105" s="85"/>
      <c r="B105" s="85"/>
      <c r="C105" s="85"/>
      <c r="D105" s="85"/>
      <c r="E105" s="85"/>
      <c r="F105" s="85"/>
      <c r="G105" s="85"/>
      <c r="H105" s="85"/>
      <c r="I105" s="85"/>
      <c r="J105" s="85"/>
      <c r="K105" s="85"/>
      <c r="L105" s="85"/>
      <c r="M105" s="85"/>
      <c r="N105" s="85"/>
      <c r="O105" s="85"/>
      <c r="P105" s="85"/>
      <c r="Q105" s="85"/>
      <c r="R105" s="85"/>
      <c r="S105" s="85"/>
    </row>
    <row r="106" spans="1:19">
      <c r="A106" s="85"/>
      <c r="B106" s="85"/>
      <c r="C106" s="85"/>
      <c r="D106" s="85"/>
      <c r="E106" s="85"/>
      <c r="F106" s="85"/>
      <c r="G106" s="85"/>
      <c r="H106" s="85"/>
      <c r="I106" s="85"/>
      <c r="J106" s="85"/>
      <c r="K106" s="85"/>
      <c r="L106" s="85"/>
      <c r="M106" s="85"/>
      <c r="N106" s="85"/>
      <c r="O106" s="85"/>
      <c r="P106" s="85"/>
      <c r="Q106" s="85"/>
      <c r="R106" s="85"/>
      <c r="S106" s="85"/>
    </row>
    <row r="107" spans="1:19">
      <c r="A107" s="85"/>
      <c r="B107" s="85"/>
      <c r="C107" s="85"/>
      <c r="D107" s="85"/>
      <c r="E107" s="85"/>
      <c r="F107" s="85"/>
      <c r="G107" s="85"/>
      <c r="H107" s="85"/>
      <c r="I107" s="85"/>
      <c r="J107" s="85"/>
      <c r="K107" s="85"/>
      <c r="L107" s="85"/>
      <c r="M107" s="85"/>
      <c r="N107" s="85"/>
      <c r="O107" s="85"/>
      <c r="P107" s="85"/>
      <c r="Q107" s="85"/>
      <c r="R107" s="85"/>
      <c r="S107" s="85"/>
    </row>
    <row r="108" spans="1:19">
      <c r="A108" s="85"/>
      <c r="B108" s="85"/>
      <c r="C108" s="85"/>
      <c r="D108" s="85"/>
      <c r="E108" s="85"/>
      <c r="F108" s="85"/>
      <c r="G108" s="85"/>
      <c r="H108" s="85"/>
      <c r="I108" s="85"/>
      <c r="J108" s="85"/>
      <c r="K108" s="85"/>
      <c r="L108" s="85"/>
      <c r="M108" s="85"/>
      <c r="N108" s="85"/>
      <c r="O108" s="85"/>
      <c r="P108" s="85"/>
      <c r="Q108" s="85"/>
      <c r="R108" s="85"/>
      <c r="S108" s="85"/>
    </row>
    <row r="109" spans="1:19">
      <c r="A109" s="85"/>
      <c r="B109" s="85"/>
      <c r="C109" s="85"/>
      <c r="D109" s="85"/>
      <c r="E109" s="85"/>
      <c r="F109" s="85"/>
      <c r="G109" s="85"/>
      <c r="H109" s="85"/>
      <c r="I109" s="85"/>
      <c r="J109" s="85"/>
      <c r="K109" s="85"/>
      <c r="L109" s="85"/>
      <c r="M109" s="85"/>
      <c r="N109" s="85"/>
      <c r="O109" s="85"/>
      <c r="P109" s="85"/>
      <c r="Q109" s="85"/>
      <c r="R109" s="85"/>
      <c r="S109" s="85"/>
    </row>
    <row r="110" spans="1:19">
      <c r="A110" s="85"/>
      <c r="B110" s="85"/>
      <c r="C110" s="85"/>
      <c r="D110" s="85"/>
      <c r="E110" s="85"/>
      <c r="F110" s="85"/>
      <c r="G110" s="85"/>
      <c r="H110" s="85"/>
      <c r="I110" s="85"/>
      <c r="J110" s="85"/>
      <c r="K110" s="85"/>
      <c r="L110" s="85"/>
      <c r="M110" s="85"/>
      <c r="N110" s="85"/>
      <c r="O110" s="85"/>
      <c r="P110" s="85"/>
      <c r="Q110" s="85"/>
      <c r="R110" s="85"/>
      <c r="S110" s="85"/>
    </row>
    <row r="111" spans="1:19">
      <c r="A111" s="85"/>
      <c r="B111" s="85"/>
      <c r="C111" s="85"/>
      <c r="D111" s="85"/>
      <c r="E111" s="85"/>
      <c r="F111" s="85"/>
      <c r="G111" s="85"/>
      <c r="H111" s="85"/>
      <c r="I111" s="85"/>
      <c r="J111" s="85"/>
      <c r="K111" s="85"/>
      <c r="L111" s="85"/>
      <c r="M111" s="85"/>
      <c r="N111" s="85"/>
      <c r="O111" s="85"/>
      <c r="P111" s="85"/>
      <c r="Q111" s="85"/>
      <c r="R111" s="85"/>
      <c r="S111" s="85"/>
    </row>
    <row r="112" spans="1:19">
      <c r="A112" s="85"/>
      <c r="B112" s="85"/>
      <c r="C112" s="85"/>
      <c r="D112" s="85"/>
      <c r="E112" s="85"/>
      <c r="F112" s="85"/>
      <c r="G112" s="85"/>
      <c r="H112" s="85"/>
      <c r="I112" s="85"/>
      <c r="J112" s="85"/>
      <c r="K112" s="85"/>
      <c r="L112" s="85"/>
      <c r="M112" s="85"/>
      <c r="N112" s="85"/>
      <c r="O112" s="85"/>
      <c r="P112" s="85"/>
      <c r="Q112" s="85"/>
      <c r="R112" s="85"/>
      <c r="S112" s="85"/>
    </row>
    <row r="113" spans="1:19">
      <c r="A113" s="85"/>
      <c r="B113" s="85"/>
      <c r="C113" s="85"/>
      <c r="D113" s="85"/>
      <c r="E113" s="85"/>
      <c r="F113" s="85"/>
      <c r="G113" s="85"/>
      <c r="H113" s="85"/>
      <c r="I113" s="85"/>
      <c r="J113" s="85"/>
      <c r="K113" s="85"/>
      <c r="L113" s="85"/>
      <c r="M113" s="85"/>
      <c r="N113" s="85"/>
      <c r="O113" s="85"/>
      <c r="P113" s="85"/>
      <c r="Q113" s="85"/>
      <c r="R113" s="85"/>
      <c r="S113" s="85"/>
    </row>
    <row r="114" spans="1:19">
      <c r="A114" s="85"/>
      <c r="B114" s="85"/>
      <c r="C114" s="85"/>
      <c r="D114" s="85"/>
      <c r="E114" s="85"/>
      <c r="F114" s="85"/>
      <c r="G114" s="85"/>
      <c r="H114" s="85"/>
      <c r="I114" s="85"/>
      <c r="J114" s="85"/>
      <c r="K114" s="85"/>
      <c r="L114" s="85"/>
      <c r="M114" s="85"/>
      <c r="N114" s="85"/>
      <c r="O114" s="85"/>
      <c r="P114" s="85"/>
      <c r="Q114" s="85"/>
      <c r="R114" s="85"/>
      <c r="S114" s="85"/>
    </row>
    <row r="115" spans="1:19">
      <c r="A115" s="85"/>
      <c r="B115" s="85"/>
      <c r="C115" s="85"/>
      <c r="D115" s="85"/>
      <c r="E115" s="85"/>
      <c r="F115" s="85"/>
      <c r="G115" s="85"/>
      <c r="H115" s="85"/>
      <c r="I115" s="85"/>
      <c r="J115" s="85"/>
      <c r="K115" s="85"/>
      <c r="L115" s="85"/>
      <c r="M115" s="85"/>
      <c r="N115" s="85"/>
      <c r="O115" s="85"/>
      <c r="P115" s="85"/>
      <c r="Q115" s="85"/>
      <c r="R115" s="85"/>
      <c r="S115" s="85"/>
    </row>
    <row r="116" spans="1:19">
      <c r="A116" s="85"/>
      <c r="B116" s="85"/>
      <c r="C116" s="85"/>
      <c r="D116" s="85"/>
      <c r="E116" s="85"/>
      <c r="F116" s="85"/>
      <c r="G116" s="85"/>
      <c r="H116" s="85"/>
      <c r="I116" s="85"/>
      <c r="J116" s="85"/>
      <c r="K116" s="85"/>
      <c r="L116" s="85"/>
      <c r="M116" s="85"/>
      <c r="N116" s="85"/>
      <c r="O116" s="85"/>
      <c r="P116" s="85"/>
      <c r="Q116" s="85"/>
      <c r="R116" s="85"/>
      <c r="S116" s="85"/>
    </row>
    <row r="117" spans="1:19">
      <c r="A117" s="85"/>
      <c r="B117" s="85"/>
      <c r="C117" s="85"/>
      <c r="D117" s="85"/>
      <c r="E117" s="85"/>
      <c r="F117" s="85"/>
      <c r="G117" s="85"/>
      <c r="H117" s="85"/>
      <c r="I117" s="85"/>
      <c r="J117" s="85"/>
      <c r="K117" s="85"/>
      <c r="L117" s="85"/>
      <c r="M117" s="85"/>
      <c r="N117" s="85"/>
      <c r="O117" s="85"/>
      <c r="P117" s="85"/>
      <c r="Q117" s="85"/>
      <c r="R117" s="85"/>
      <c r="S117" s="85"/>
    </row>
    <row r="118" spans="1:19">
      <c r="A118" s="85"/>
      <c r="B118" s="85"/>
      <c r="C118" s="85"/>
      <c r="D118" s="85"/>
      <c r="E118" s="85"/>
      <c r="F118" s="85"/>
      <c r="G118" s="85"/>
      <c r="H118" s="85"/>
      <c r="I118" s="85"/>
      <c r="J118" s="85"/>
      <c r="K118" s="85"/>
      <c r="L118" s="85"/>
      <c r="M118" s="85"/>
      <c r="N118" s="85"/>
      <c r="O118" s="85"/>
      <c r="P118" s="85"/>
      <c r="Q118" s="85"/>
      <c r="R118" s="85"/>
      <c r="S118" s="85"/>
    </row>
    <row r="119" spans="1:19">
      <c r="A119" s="85"/>
      <c r="B119" s="85"/>
      <c r="C119" s="85"/>
      <c r="D119" s="85"/>
      <c r="E119" s="85"/>
      <c r="F119" s="85"/>
      <c r="G119" s="85"/>
      <c r="H119" s="85"/>
      <c r="I119" s="85"/>
      <c r="J119" s="85"/>
      <c r="K119" s="85"/>
      <c r="L119" s="85"/>
      <c r="M119" s="85"/>
      <c r="N119" s="85"/>
      <c r="O119" s="85"/>
      <c r="P119" s="85"/>
      <c r="Q119" s="85"/>
      <c r="R119" s="85"/>
      <c r="S119" s="85"/>
    </row>
    <row r="120" spans="1:19">
      <c r="A120" s="85"/>
      <c r="B120" s="85"/>
      <c r="C120" s="85"/>
      <c r="D120" s="85"/>
      <c r="E120" s="85"/>
      <c r="F120" s="85"/>
      <c r="G120" s="85"/>
      <c r="H120" s="85"/>
      <c r="I120" s="85"/>
      <c r="J120" s="85"/>
      <c r="K120" s="85"/>
      <c r="L120" s="85"/>
      <c r="M120" s="85"/>
      <c r="N120" s="85"/>
      <c r="O120" s="85"/>
      <c r="P120" s="85"/>
      <c r="Q120" s="85"/>
      <c r="R120" s="85"/>
      <c r="S120" s="85"/>
    </row>
    <row r="121" spans="1:19">
      <c r="A121" s="85"/>
      <c r="B121" s="85"/>
      <c r="C121" s="85"/>
      <c r="D121" s="85"/>
      <c r="E121" s="85"/>
      <c r="F121" s="85"/>
      <c r="G121" s="85"/>
      <c r="H121" s="85"/>
      <c r="I121" s="85"/>
      <c r="J121" s="85"/>
      <c r="K121" s="85"/>
      <c r="L121" s="85"/>
      <c r="M121" s="85"/>
      <c r="N121" s="85"/>
      <c r="O121" s="85"/>
      <c r="P121" s="85"/>
      <c r="Q121" s="85"/>
      <c r="R121" s="85"/>
      <c r="S121" s="85"/>
    </row>
    <row r="122" spans="1:19">
      <c r="A122" s="85"/>
      <c r="B122" s="85"/>
      <c r="C122" s="85"/>
      <c r="D122" s="85"/>
      <c r="E122" s="85"/>
      <c r="F122" s="85"/>
      <c r="G122" s="85"/>
      <c r="H122" s="85"/>
      <c r="I122" s="85"/>
      <c r="J122" s="85"/>
      <c r="K122" s="85"/>
      <c r="L122" s="85"/>
      <c r="M122" s="85"/>
      <c r="N122" s="85"/>
      <c r="O122" s="85"/>
      <c r="P122" s="85"/>
      <c r="Q122" s="85"/>
      <c r="R122" s="85"/>
      <c r="S122" s="85"/>
    </row>
    <row r="123" spans="1:19">
      <c r="A123" s="85"/>
      <c r="B123" s="85"/>
      <c r="C123" s="85"/>
      <c r="D123" s="85"/>
      <c r="E123" s="85"/>
      <c r="F123" s="85"/>
      <c r="G123" s="85"/>
      <c r="H123" s="85"/>
      <c r="I123" s="85"/>
      <c r="J123" s="85"/>
      <c r="K123" s="85"/>
      <c r="L123" s="85"/>
      <c r="M123" s="85"/>
      <c r="N123" s="85"/>
      <c r="O123" s="85"/>
      <c r="P123" s="85"/>
      <c r="Q123" s="85"/>
      <c r="R123" s="85"/>
      <c r="S123" s="85"/>
    </row>
    <row r="124" spans="1:19">
      <c r="A124" s="85"/>
      <c r="B124" s="85"/>
      <c r="C124" s="85"/>
      <c r="D124" s="85"/>
      <c r="E124" s="85"/>
      <c r="F124" s="85"/>
      <c r="G124" s="85"/>
      <c r="H124" s="85"/>
      <c r="I124" s="85"/>
      <c r="J124" s="85"/>
      <c r="K124" s="85"/>
      <c r="L124" s="85"/>
      <c r="M124" s="85"/>
      <c r="N124" s="85"/>
      <c r="O124" s="85"/>
      <c r="P124" s="85"/>
      <c r="Q124" s="85"/>
      <c r="R124" s="85"/>
      <c r="S124" s="85"/>
    </row>
    <row r="125" spans="1:19">
      <c r="A125" s="85"/>
      <c r="B125" s="85"/>
      <c r="C125" s="85"/>
      <c r="D125" s="85"/>
      <c r="E125" s="85"/>
      <c r="F125" s="85"/>
      <c r="G125" s="85"/>
      <c r="H125" s="85"/>
      <c r="I125" s="85"/>
      <c r="J125" s="85"/>
      <c r="K125" s="85"/>
      <c r="L125" s="85"/>
      <c r="M125" s="85"/>
      <c r="N125" s="85"/>
      <c r="O125" s="85"/>
      <c r="P125" s="85"/>
      <c r="Q125" s="85"/>
      <c r="R125" s="85"/>
      <c r="S125" s="85"/>
    </row>
    <row r="126" spans="1:19">
      <c r="A126" s="85"/>
      <c r="B126" s="85"/>
      <c r="C126" s="85"/>
      <c r="D126" s="85"/>
      <c r="E126" s="85"/>
      <c r="F126" s="85"/>
      <c r="G126" s="85"/>
      <c r="H126" s="85"/>
      <c r="I126" s="85"/>
      <c r="J126" s="85"/>
      <c r="K126" s="85"/>
      <c r="L126" s="85"/>
      <c r="M126" s="85"/>
      <c r="N126" s="85"/>
      <c r="O126" s="85"/>
      <c r="P126" s="85"/>
      <c r="Q126" s="85"/>
      <c r="R126" s="85"/>
      <c r="S126" s="85"/>
    </row>
    <row r="127" spans="1:19">
      <c r="A127" s="85"/>
      <c r="B127" s="85"/>
      <c r="C127" s="85"/>
      <c r="D127" s="85"/>
      <c r="E127" s="85"/>
      <c r="F127" s="85"/>
      <c r="G127" s="85"/>
      <c r="H127" s="85"/>
      <c r="I127" s="85"/>
      <c r="J127" s="85"/>
      <c r="K127" s="85"/>
      <c r="L127" s="85"/>
      <c r="M127" s="85"/>
      <c r="N127" s="85"/>
      <c r="O127" s="85"/>
      <c r="P127" s="85"/>
      <c r="Q127" s="85"/>
      <c r="R127" s="85"/>
      <c r="S127" s="85"/>
    </row>
    <row r="128" spans="1:19">
      <c r="A128" s="85"/>
      <c r="B128" s="85"/>
      <c r="C128" s="85"/>
      <c r="D128" s="85"/>
      <c r="E128" s="85"/>
      <c r="F128" s="85"/>
      <c r="G128" s="85"/>
      <c r="H128" s="85"/>
      <c r="I128" s="85"/>
      <c r="J128" s="85"/>
      <c r="K128" s="85"/>
      <c r="L128" s="85"/>
      <c r="M128" s="85"/>
      <c r="N128" s="85"/>
      <c r="O128" s="85"/>
      <c r="P128" s="85"/>
      <c r="Q128" s="85"/>
      <c r="R128" s="85"/>
      <c r="S128" s="85"/>
    </row>
    <row r="129" spans="1:19">
      <c r="A129" s="85"/>
      <c r="B129" s="85"/>
      <c r="C129" s="85"/>
      <c r="D129" s="85"/>
      <c r="E129" s="85"/>
      <c r="F129" s="85"/>
      <c r="G129" s="85"/>
      <c r="H129" s="85"/>
      <c r="I129" s="85"/>
      <c r="J129" s="85"/>
      <c r="K129" s="85"/>
      <c r="L129" s="85"/>
      <c r="M129" s="85"/>
      <c r="N129" s="85"/>
      <c r="O129" s="85"/>
      <c r="P129" s="85"/>
      <c r="Q129" s="85"/>
      <c r="R129" s="85"/>
      <c r="S129" s="85"/>
    </row>
    <row r="130" spans="1:19">
      <c r="A130" s="85"/>
      <c r="B130" s="85"/>
      <c r="C130" s="85"/>
      <c r="D130" s="85"/>
      <c r="E130" s="85"/>
      <c r="F130" s="85"/>
      <c r="G130" s="85"/>
      <c r="H130" s="85"/>
      <c r="I130" s="85"/>
      <c r="J130" s="85"/>
      <c r="K130" s="85"/>
      <c r="L130" s="85"/>
      <c r="M130" s="85"/>
      <c r="N130" s="85"/>
      <c r="O130" s="85"/>
      <c r="P130" s="85"/>
      <c r="Q130" s="85"/>
      <c r="R130" s="85"/>
      <c r="S130" s="85"/>
    </row>
    <row r="131" spans="1:19">
      <c r="A131" s="85"/>
      <c r="B131" s="85"/>
      <c r="C131" s="85"/>
      <c r="D131" s="85"/>
      <c r="E131" s="85"/>
      <c r="F131" s="85"/>
      <c r="G131" s="85"/>
      <c r="H131" s="85"/>
      <c r="I131" s="85"/>
      <c r="J131" s="85"/>
      <c r="K131" s="85"/>
      <c r="L131" s="85"/>
      <c r="M131" s="85"/>
      <c r="N131" s="85"/>
      <c r="O131" s="85"/>
      <c r="P131" s="85"/>
      <c r="Q131" s="85"/>
      <c r="R131" s="85"/>
      <c r="S131" s="85"/>
    </row>
    <row r="132" spans="1:19">
      <c r="A132" s="85"/>
      <c r="B132" s="85"/>
      <c r="C132" s="85"/>
      <c r="D132" s="85"/>
      <c r="E132" s="85"/>
      <c r="F132" s="85"/>
      <c r="G132" s="85"/>
      <c r="H132" s="85"/>
      <c r="I132" s="85"/>
      <c r="J132" s="85"/>
      <c r="K132" s="85"/>
      <c r="L132" s="85"/>
      <c r="M132" s="85"/>
      <c r="N132" s="85"/>
      <c r="O132" s="85"/>
      <c r="P132" s="85"/>
      <c r="Q132" s="85"/>
      <c r="R132" s="85"/>
      <c r="S132" s="85"/>
    </row>
    <row r="133" spans="1:19">
      <c r="A133" s="85"/>
      <c r="B133" s="85"/>
      <c r="C133" s="85"/>
      <c r="D133" s="85"/>
      <c r="E133" s="85"/>
      <c r="F133" s="85"/>
      <c r="G133" s="85"/>
      <c r="H133" s="85"/>
      <c r="I133" s="85"/>
      <c r="J133" s="85"/>
      <c r="K133" s="85"/>
      <c r="L133" s="85"/>
      <c r="M133" s="85"/>
      <c r="N133" s="85"/>
      <c r="O133" s="85"/>
      <c r="P133" s="85"/>
      <c r="Q133" s="85"/>
      <c r="R133" s="85"/>
      <c r="S133" s="85"/>
    </row>
    <row r="134" spans="1:19">
      <c r="A134" s="85"/>
      <c r="B134" s="85"/>
      <c r="C134" s="85"/>
      <c r="D134" s="85"/>
      <c r="E134" s="85"/>
      <c r="F134" s="85"/>
      <c r="G134" s="85"/>
      <c r="H134" s="85"/>
      <c r="I134" s="85"/>
      <c r="J134" s="85"/>
      <c r="K134" s="85"/>
      <c r="L134" s="85"/>
      <c r="M134" s="85"/>
      <c r="N134" s="85"/>
      <c r="O134" s="85"/>
      <c r="P134" s="85"/>
      <c r="Q134" s="85"/>
      <c r="R134" s="85"/>
      <c r="S134" s="85"/>
    </row>
    <row r="135" spans="1:19">
      <c r="A135" s="85"/>
      <c r="B135" s="85"/>
      <c r="C135" s="85"/>
      <c r="D135" s="85"/>
      <c r="E135" s="85"/>
      <c r="F135" s="85"/>
      <c r="G135" s="85"/>
      <c r="H135" s="85"/>
      <c r="I135" s="85"/>
      <c r="J135" s="85"/>
      <c r="K135" s="85"/>
      <c r="L135" s="85"/>
      <c r="M135" s="85"/>
      <c r="N135" s="85"/>
      <c r="O135" s="85"/>
      <c r="P135" s="85"/>
      <c r="Q135" s="85"/>
      <c r="R135" s="85"/>
      <c r="S135" s="85"/>
    </row>
    <row r="136" spans="1:19">
      <c r="A136" s="85"/>
      <c r="B136" s="85"/>
      <c r="C136" s="85"/>
      <c r="D136" s="85"/>
      <c r="E136" s="85"/>
      <c r="F136" s="85"/>
      <c r="G136" s="85"/>
      <c r="H136" s="85"/>
      <c r="I136" s="85"/>
      <c r="J136" s="85"/>
      <c r="K136" s="85"/>
      <c r="L136" s="85"/>
      <c r="M136" s="85"/>
      <c r="N136" s="85"/>
      <c r="O136" s="85"/>
      <c r="P136" s="85"/>
      <c r="Q136" s="85"/>
      <c r="R136" s="85"/>
      <c r="S136" s="85"/>
    </row>
    <row r="137" spans="1:19">
      <c r="A137" s="85"/>
      <c r="B137" s="85"/>
      <c r="C137" s="85"/>
      <c r="D137" s="85"/>
      <c r="E137" s="85"/>
      <c r="F137" s="85"/>
      <c r="G137" s="85"/>
      <c r="H137" s="85"/>
      <c r="I137" s="85"/>
      <c r="J137" s="85"/>
      <c r="K137" s="85"/>
      <c r="L137" s="85"/>
      <c r="M137" s="85"/>
      <c r="N137" s="85"/>
      <c r="O137" s="85"/>
      <c r="P137" s="85"/>
      <c r="Q137" s="85"/>
      <c r="R137" s="85"/>
      <c r="S137" s="85"/>
    </row>
    <row r="138" spans="1:19">
      <c r="A138" s="85"/>
      <c r="B138" s="85"/>
      <c r="C138" s="85"/>
      <c r="D138" s="85"/>
      <c r="E138" s="85"/>
      <c r="F138" s="85"/>
      <c r="G138" s="85"/>
      <c r="H138" s="85"/>
      <c r="I138" s="85"/>
      <c r="J138" s="85"/>
      <c r="K138" s="85"/>
      <c r="L138" s="85"/>
      <c r="M138" s="85"/>
      <c r="N138" s="85"/>
      <c r="O138" s="85"/>
      <c r="P138" s="85"/>
      <c r="Q138" s="85"/>
      <c r="R138" s="85"/>
      <c r="S138" s="85"/>
    </row>
    <row r="139" spans="1:19">
      <c r="A139" s="85"/>
      <c r="B139" s="85"/>
      <c r="C139" s="85"/>
      <c r="D139" s="85"/>
      <c r="E139" s="85"/>
      <c r="F139" s="85"/>
      <c r="G139" s="85"/>
      <c r="H139" s="85"/>
      <c r="I139" s="85"/>
      <c r="J139" s="85"/>
      <c r="K139" s="85"/>
      <c r="L139" s="85"/>
      <c r="M139" s="85"/>
      <c r="N139" s="85"/>
      <c r="O139" s="85"/>
      <c r="P139" s="85"/>
      <c r="Q139" s="85"/>
      <c r="R139" s="85"/>
      <c r="S139" s="85"/>
    </row>
    <row r="140" spans="1:19">
      <c r="A140" s="85"/>
      <c r="B140" s="85"/>
      <c r="C140" s="85"/>
      <c r="D140" s="85"/>
      <c r="E140" s="85"/>
      <c r="F140" s="85"/>
      <c r="G140" s="85"/>
      <c r="H140" s="85"/>
      <c r="I140" s="85"/>
      <c r="J140" s="85"/>
      <c r="K140" s="85"/>
      <c r="L140" s="85"/>
      <c r="M140" s="85"/>
      <c r="N140" s="85"/>
      <c r="O140" s="85"/>
      <c r="P140" s="85"/>
      <c r="Q140" s="85"/>
      <c r="R140" s="85"/>
      <c r="S140" s="85"/>
    </row>
    <row r="141" spans="1:19">
      <c r="A141" s="85"/>
      <c r="B141" s="85"/>
      <c r="C141" s="85"/>
      <c r="D141" s="85"/>
      <c r="E141" s="85"/>
      <c r="F141" s="85"/>
      <c r="G141" s="85"/>
      <c r="H141" s="85"/>
      <c r="I141" s="85"/>
      <c r="J141" s="85"/>
      <c r="K141" s="85"/>
      <c r="L141" s="85"/>
      <c r="M141" s="85"/>
      <c r="N141" s="85"/>
      <c r="O141" s="85"/>
      <c r="P141" s="85"/>
      <c r="Q141" s="85"/>
      <c r="R141" s="85"/>
      <c r="S141" s="85"/>
    </row>
    <row r="142" spans="1:19">
      <c r="A142" s="85"/>
      <c r="B142" s="85"/>
      <c r="C142" s="85"/>
      <c r="D142" s="85"/>
      <c r="E142" s="85"/>
      <c r="F142" s="85"/>
      <c r="G142" s="85"/>
      <c r="H142" s="85"/>
      <c r="I142" s="85"/>
      <c r="J142" s="85"/>
      <c r="K142" s="85"/>
      <c r="L142" s="85"/>
      <c r="M142" s="85"/>
      <c r="N142" s="85"/>
      <c r="O142" s="85"/>
      <c r="P142" s="85"/>
      <c r="Q142" s="85"/>
      <c r="R142" s="85"/>
      <c r="S142" s="85"/>
    </row>
    <row r="143" spans="1:19">
      <c r="A143" s="85"/>
      <c r="B143" s="85"/>
      <c r="C143" s="85"/>
      <c r="D143" s="85"/>
      <c r="E143" s="85"/>
      <c r="F143" s="85"/>
      <c r="G143" s="85"/>
      <c r="H143" s="85"/>
      <c r="I143" s="85"/>
      <c r="J143" s="85"/>
      <c r="K143" s="85"/>
      <c r="L143" s="85"/>
      <c r="M143" s="85"/>
      <c r="N143" s="85"/>
      <c r="O143" s="85"/>
      <c r="P143" s="85"/>
      <c r="Q143" s="85"/>
      <c r="R143" s="85"/>
      <c r="S143" s="85"/>
    </row>
    <row r="144" spans="1:19">
      <c r="A144" s="85"/>
      <c r="B144" s="85"/>
      <c r="C144" s="85"/>
      <c r="D144" s="85"/>
      <c r="E144" s="85"/>
      <c r="F144" s="85"/>
      <c r="G144" s="85"/>
      <c r="H144" s="85"/>
      <c r="I144" s="85"/>
      <c r="J144" s="85"/>
      <c r="K144" s="85"/>
      <c r="L144" s="85"/>
      <c r="M144" s="85"/>
      <c r="N144" s="85"/>
      <c r="O144" s="85"/>
      <c r="P144" s="85"/>
      <c r="Q144" s="85"/>
      <c r="R144" s="85"/>
      <c r="S144" s="85"/>
    </row>
    <row r="145" spans="1:19">
      <c r="A145" s="85"/>
      <c r="B145" s="85"/>
      <c r="C145" s="85"/>
      <c r="D145" s="85"/>
      <c r="E145" s="85"/>
      <c r="F145" s="85"/>
      <c r="G145" s="85"/>
      <c r="H145" s="85"/>
      <c r="I145" s="85"/>
      <c r="J145" s="85"/>
      <c r="K145" s="85"/>
      <c r="L145" s="85"/>
      <c r="M145" s="85"/>
      <c r="N145" s="85"/>
      <c r="O145" s="85"/>
      <c r="P145" s="85"/>
      <c r="Q145" s="85"/>
      <c r="R145" s="85"/>
      <c r="S145" s="85"/>
    </row>
    <row r="146" spans="1:19">
      <c r="A146" s="85"/>
      <c r="B146" s="85"/>
      <c r="C146" s="85"/>
      <c r="D146" s="85"/>
      <c r="E146" s="85"/>
      <c r="F146" s="85"/>
      <c r="G146" s="85"/>
      <c r="H146" s="85"/>
      <c r="I146" s="85"/>
      <c r="J146" s="85"/>
      <c r="K146" s="85"/>
      <c r="L146" s="85"/>
      <c r="M146" s="85"/>
      <c r="N146" s="85"/>
      <c r="O146" s="85"/>
      <c r="P146" s="85"/>
      <c r="Q146" s="85"/>
      <c r="R146" s="85"/>
      <c r="S146" s="85"/>
    </row>
    <row r="147" spans="1:19">
      <c r="A147" s="85"/>
      <c r="B147" s="85"/>
      <c r="C147" s="85"/>
      <c r="D147" s="85"/>
      <c r="E147" s="85"/>
      <c r="F147" s="85"/>
      <c r="G147" s="85"/>
      <c r="H147" s="85"/>
      <c r="I147" s="85"/>
      <c r="J147" s="85"/>
      <c r="K147" s="85"/>
      <c r="L147" s="85"/>
      <c r="M147" s="85"/>
      <c r="N147" s="85"/>
      <c r="O147" s="85"/>
      <c r="P147" s="85"/>
      <c r="Q147" s="85"/>
      <c r="R147" s="85"/>
      <c r="S147" s="85"/>
    </row>
    <row r="148" spans="1:19">
      <c r="A148" s="85"/>
      <c r="B148" s="85"/>
      <c r="C148" s="85"/>
      <c r="D148" s="85"/>
      <c r="E148" s="85"/>
      <c r="F148" s="85"/>
      <c r="G148" s="85"/>
      <c r="H148" s="85"/>
      <c r="I148" s="85"/>
      <c r="J148" s="85"/>
      <c r="K148" s="85"/>
      <c r="L148" s="85"/>
      <c r="M148" s="85"/>
      <c r="N148" s="85"/>
      <c r="O148" s="85"/>
      <c r="P148" s="85"/>
      <c r="Q148" s="85"/>
      <c r="R148" s="85"/>
      <c r="S148" s="85"/>
    </row>
    <row r="149" spans="1:19">
      <c r="A149" s="85"/>
      <c r="B149" s="85"/>
      <c r="C149" s="85"/>
      <c r="D149" s="85"/>
      <c r="E149" s="85"/>
      <c r="F149" s="85"/>
      <c r="G149" s="85"/>
      <c r="H149" s="85"/>
      <c r="I149" s="85"/>
      <c r="J149" s="85"/>
      <c r="K149" s="85"/>
      <c r="L149" s="85"/>
      <c r="M149" s="85"/>
      <c r="N149" s="85"/>
      <c r="O149" s="85"/>
      <c r="P149" s="85"/>
      <c r="Q149" s="85"/>
      <c r="R149" s="85"/>
      <c r="S149" s="85"/>
    </row>
    <row r="150" spans="1:19">
      <c r="A150" s="85"/>
      <c r="B150" s="85"/>
      <c r="C150" s="85"/>
      <c r="D150" s="85"/>
      <c r="E150" s="85"/>
      <c r="F150" s="85"/>
      <c r="G150" s="85"/>
      <c r="H150" s="85"/>
      <c r="I150" s="85"/>
      <c r="J150" s="85"/>
      <c r="K150" s="85"/>
      <c r="L150" s="85"/>
      <c r="M150" s="85"/>
      <c r="N150" s="85"/>
      <c r="O150" s="85"/>
      <c r="P150" s="85"/>
      <c r="Q150" s="85"/>
      <c r="R150" s="85"/>
      <c r="S150" s="85"/>
    </row>
    <row r="151" spans="1:19">
      <c r="A151" s="85"/>
      <c r="B151" s="85"/>
      <c r="C151" s="85"/>
      <c r="D151" s="85"/>
      <c r="E151" s="85"/>
      <c r="F151" s="85"/>
      <c r="G151" s="85"/>
      <c r="H151" s="85"/>
      <c r="I151" s="85"/>
      <c r="J151" s="85"/>
      <c r="K151" s="85"/>
      <c r="L151" s="85"/>
      <c r="M151" s="85"/>
      <c r="N151" s="85"/>
      <c r="O151" s="85"/>
      <c r="P151" s="85"/>
      <c r="Q151" s="85"/>
      <c r="R151" s="85"/>
      <c r="S151" s="85"/>
    </row>
    <row r="152" spans="1:19">
      <c r="A152" s="85"/>
      <c r="B152" s="85"/>
      <c r="C152" s="85"/>
      <c r="D152" s="85"/>
      <c r="E152" s="85"/>
      <c r="F152" s="85"/>
      <c r="G152" s="85"/>
      <c r="H152" s="85"/>
      <c r="I152" s="85"/>
      <c r="J152" s="85"/>
      <c r="K152" s="85"/>
      <c r="L152" s="85"/>
      <c r="M152" s="85"/>
      <c r="N152" s="85"/>
      <c r="O152" s="85"/>
      <c r="P152" s="85"/>
      <c r="Q152" s="85"/>
      <c r="R152" s="85"/>
      <c r="S152" s="85"/>
    </row>
    <row r="153" spans="1:19">
      <c r="A153" s="85"/>
      <c r="B153" s="85"/>
      <c r="C153" s="85"/>
      <c r="D153" s="85"/>
      <c r="E153" s="85"/>
      <c r="F153" s="85"/>
      <c r="G153" s="85"/>
      <c r="H153" s="85"/>
      <c r="I153" s="85"/>
      <c r="J153" s="85"/>
      <c r="K153" s="85"/>
      <c r="L153" s="85"/>
      <c r="M153" s="85"/>
      <c r="N153" s="85"/>
      <c r="O153" s="85"/>
      <c r="P153" s="85"/>
      <c r="Q153" s="85"/>
      <c r="R153" s="85"/>
      <c r="S153" s="85"/>
    </row>
    <row r="154" spans="1:19">
      <c r="A154" s="85"/>
      <c r="B154" s="85"/>
      <c r="C154" s="85"/>
      <c r="D154" s="85"/>
      <c r="E154" s="85"/>
      <c r="F154" s="85"/>
      <c r="G154" s="85"/>
      <c r="H154" s="85"/>
      <c r="I154" s="85"/>
      <c r="J154" s="85"/>
      <c r="K154" s="85"/>
      <c r="L154" s="85"/>
      <c r="M154" s="85"/>
      <c r="N154" s="85"/>
      <c r="O154" s="85"/>
      <c r="P154" s="85"/>
      <c r="Q154" s="85"/>
      <c r="R154" s="85"/>
      <c r="S154" s="85"/>
    </row>
    <row r="155" spans="1:19">
      <c r="A155" s="85"/>
      <c r="B155" s="85"/>
      <c r="C155" s="85"/>
      <c r="D155" s="85"/>
      <c r="E155" s="85"/>
      <c r="F155" s="85"/>
      <c r="G155" s="85"/>
      <c r="H155" s="85"/>
      <c r="I155" s="85"/>
      <c r="J155" s="85"/>
      <c r="K155" s="85"/>
      <c r="L155" s="85"/>
      <c r="M155" s="85"/>
      <c r="N155" s="85"/>
      <c r="O155" s="85"/>
      <c r="P155" s="85"/>
      <c r="Q155" s="85"/>
      <c r="R155" s="85"/>
      <c r="S155" s="85"/>
    </row>
    <row r="156" spans="1:19">
      <c r="A156" s="85"/>
      <c r="B156" s="85"/>
      <c r="C156" s="85"/>
      <c r="D156" s="85"/>
      <c r="E156" s="85"/>
      <c r="F156" s="85"/>
      <c r="G156" s="85"/>
      <c r="H156" s="85"/>
      <c r="I156" s="85"/>
      <c r="J156" s="85"/>
      <c r="K156" s="85"/>
      <c r="L156" s="85"/>
      <c r="M156" s="85"/>
      <c r="N156" s="85"/>
      <c r="O156" s="85"/>
      <c r="P156" s="85"/>
      <c r="Q156" s="85"/>
      <c r="R156" s="85"/>
      <c r="S156" s="85"/>
    </row>
    <row r="157" spans="1:19">
      <c r="A157" s="85"/>
      <c r="B157" s="85"/>
      <c r="C157" s="85"/>
      <c r="D157" s="85"/>
      <c r="E157" s="85"/>
      <c r="F157" s="85"/>
      <c r="G157" s="85"/>
      <c r="H157" s="85"/>
      <c r="I157" s="85"/>
      <c r="J157" s="85"/>
      <c r="K157" s="85"/>
      <c r="L157" s="85"/>
      <c r="M157" s="85"/>
      <c r="N157" s="85"/>
      <c r="O157" s="85"/>
      <c r="P157" s="85"/>
      <c r="Q157" s="85"/>
      <c r="R157" s="85"/>
      <c r="S157" s="85"/>
    </row>
    <row r="158" spans="1:19">
      <c r="A158" s="85"/>
      <c r="B158" s="85"/>
      <c r="C158" s="85"/>
      <c r="D158" s="85"/>
      <c r="E158" s="85"/>
      <c r="F158" s="85"/>
      <c r="G158" s="85"/>
      <c r="H158" s="85"/>
      <c r="I158" s="85"/>
      <c r="J158" s="85"/>
      <c r="K158" s="85"/>
      <c r="L158" s="85"/>
      <c r="M158" s="85"/>
      <c r="N158" s="85"/>
      <c r="O158" s="85"/>
      <c r="P158" s="85"/>
      <c r="Q158" s="85"/>
      <c r="R158" s="85"/>
      <c r="S158" s="85"/>
    </row>
    <row r="159" spans="1:19">
      <c r="A159" s="85"/>
      <c r="B159" s="85"/>
      <c r="C159" s="85"/>
      <c r="D159" s="85"/>
      <c r="E159" s="85"/>
      <c r="F159" s="85"/>
      <c r="G159" s="85"/>
      <c r="H159" s="85"/>
      <c r="I159" s="85"/>
      <c r="J159" s="85"/>
      <c r="K159" s="85"/>
      <c r="L159" s="85"/>
      <c r="M159" s="85"/>
      <c r="N159" s="85"/>
      <c r="O159" s="85"/>
      <c r="P159" s="85"/>
      <c r="Q159" s="85"/>
      <c r="R159" s="85"/>
      <c r="S159" s="85"/>
    </row>
    <row r="160" spans="1:19">
      <c r="A160" s="85"/>
      <c r="B160" s="85"/>
      <c r="C160" s="85"/>
      <c r="D160" s="85"/>
      <c r="E160" s="85"/>
      <c r="F160" s="85"/>
      <c r="G160" s="85"/>
      <c r="H160" s="85"/>
      <c r="I160" s="85"/>
      <c r="J160" s="85"/>
      <c r="K160" s="85"/>
      <c r="L160" s="85"/>
      <c r="M160" s="85"/>
      <c r="N160" s="85"/>
      <c r="O160" s="85"/>
      <c r="P160" s="85"/>
      <c r="Q160" s="85"/>
      <c r="R160" s="85"/>
      <c r="S160" s="85"/>
    </row>
    <row r="161" spans="1:19">
      <c r="A161" s="85"/>
      <c r="B161" s="85"/>
      <c r="C161" s="85"/>
      <c r="D161" s="85"/>
      <c r="E161" s="85"/>
      <c r="F161" s="85"/>
      <c r="G161" s="85"/>
      <c r="H161" s="85"/>
      <c r="I161" s="85"/>
      <c r="J161" s="85"/>
      <c r="K161" s="85"/>
      <c r="L161" s="85"/>
      <c r="M161" s="85"/>
      <c r="N161" s="85"/>
      <c r="O161" s="85"/>
      <c r="P161" s="85"/>
      <c r="Q161" s="85"/>
      <c r="R161" s="85"/>
      <c r="S161" s="85"/>
    </row>
    <row r="162" spans="1:19">
      <c r="A162" s="85"/>
      <c r="B162" s="85"/>
      <c r="C162" s="85"/>
      <c r="D162" s="85"/>
      <c r="E162" s="85"/>
      <c r="F162" s="85"/>
      <c r="G162" s="85"/>
      <c r="H162" s="85"/>
      <c r="I162" s="85"/>
      <c r="J162" s="85"/>
      <c r="K162" s="85"/>
      <c r="L162" s="85"/>
      <c r="M162" s="85"/>
      <c r="N162" s="85"/>
      <c r="O162" s="85"/>
      <c r="P162" s="85"/>
      <c r="Q162" s="85"/>
      <c r="R162" s="85"/>
      <c r="S162" s="85"/>
    </row>
    <row r="163" spans="1:19">
      <c r="A163" s="85"/>
      <c r="B163" s="85"/>
      <c r="C163" s="85"/>
      <c r="D163" s="85"/>
      <c r="E163" s="85"/>
      <c r="F163" s="85"/>
      <c r="G163" s="85"/>
      <c r="H163" s="85"/>
      <c r="I163" s="85"/>
      <c r="J163" s="85"/>
      <c r="K163" s="85"/>
      <c r="L163" s="85"/>
      <c r="M163" s="85"/>
      <c r="N163" s="85"/>
      <c r="O163" s="85"/>
      <c r="P163" s="85"/>
      <c r="Q163" s="85"/>
      <c r="R163" s="85"/>
      <c r="S163" s="85"/>
    </row>
    <row r="164" spans="1:19">
      <c r="A164" s="85"/>
      <c r="B164" s="85"/>
      <c r="C164" s="85"/>
      <c r="D164" s="85"/>
      <c r="E164" s="85"/>
      <c r="F164" s="85"/>
      <c r="G164" s="85"/>
      <c r="H164" s="85"/>
      <c r="I164" s="85"/>
      <c r="J164" s="85"/>
      <c r="K164" s="85"/>
      <c r="L164" s="85"/>
      <c r="M164" s="85"/>
      <c r="N164" s="85"/>
      <c r="O164" s="85"/>
      <c r="P164" s="85"/>
      <c r="Q164" s="85"/>
      <c r="R164" s="85"/>
      <c r="S164" s="85"/>
    </row>
    <row r="165" spans="1:19">
      <c r="A165" s="85"/>
      <c r="B165" s="85"/>
      <c r="C165" s="85"/>
      <c r="D165" s="85"/>
      <c r="E165" s="85"/>
      <c r="F165" s="85"/>
      <c r="G165" s="85"/>
      <c r="H165" s="85"/>
      <c r="I165" s="85"/>
      <c r="J165" s="85"/>
      <c r="K165" s="85"/>
      <c r="L165" s="85"/>
      <c r="M165" s="85"/>
      <c r="N165" s="85"/>
      <c r="O165" s="85"/>
      <c r="P165" s="85"/>
      <c r="Q165" s="85"/>
      <c r="R165" s="85"/>
      <c r="S165" s="85"/>
    </row>
    <row r="166" spans="1:19">
      <c r="A166" s="85"/>
      <c r="B166" s="85"/>
      <c r="C166" s="85"/>
      <c r="D166" s="85"/>
      <c r="E166" s="85"/>
      <c r="F166" s="85"/>
      <c r="G166" s="85"/>
      <c r="H166" s="85"/>
      <c r="I166" s="85"/>
      <c r="J166" s="85"/>
      <c r="K166" s="85"/>
      <c r="L166" s="85"/>
      <c r="M166" s="85"/>
      <c r="N166" s="85"/>
      <c r="O166" s="85"/>
      <c r="P166" s="85"/>
      <c r="Q166" s="85"/>
      <c r="R166" s="85"/>
      <c r="S166" s="85"/>
    </row>
    <row r="167" spans="1:19">
      <c r="A167" s="85"/>
      <c r="B167" s="85"/>
      <c r="C167" s="85"/>
      <c r="D167" s="85"/>
      <c r="E167" s="85"/>
      <c r="F167" s="85"/>
      <c r="G167" s="85"/>
      <c r="H167" s="85"/>
      <c r="I167" s="85"/>
      <c r="J167" s="85"/>
      <c r="K167" s="85"/>
      <c r="L167" s="85"/>
      <c r="M167" s="85"/>
      <c r="N167" s="85"/>
      <c r="O167" s="85"/>
      <c r="P167" s="85"/>
      <c r="Q167" s="85"/>
      <c r="R167" s="85"/>
      <c r="S167" s="85"/>
    </row>
    <row r="168" spans="1:19">
      <c r="A168" s="85"/>
      <c r="B168" s="85"/>
      <c r="C168" s="85"/>
      <c r="D168" s="85"/>
      <c r="E168" s="85"/>
      <c r="F168" s="85"/>
      <c r="G168" s="85"/>
      <c r="H168" s="85"/>
      <c r="I168" s="85"/>
      <c r="J168" s="85"/>
      <c r="K168" s="85"/>
      <c r="L168" s="85"/>
      <c r="M168" s="85"/>
      <c r="N168" s="85"/>
      <c r="O168" s="85"/>
      <c r="P168" s="85"/>
      <c r="Q168" s="85"/>
      <c r="R168" s="85"/>
      <c r="S168" s="85"/>
    </row>
    <row r="169" spans="1:19">
      <c r="A169" s="85"/>
      <c r="B169" s="85"/>
      <c r="C169" s="85"/>
      <c r="D169" s="85"/>
      <c r="E169" s="85"/>
      <c r="F169" s="85"/>
      <c r="G169" s="85"/>
      <c r="H169" s="85"/>
      <c r="I169" s="85"/>
      <c r="J169" s="85"/>
      <c r="K169" s="85"/>
      <c r="L169" s="85"/>
      <c r="M169" s="85"/>
      <c r="N169" s="85"/>
      <c r="O169" s="85"/>
      <c r="P169" s="85"/>
      <c r="Q169" s="85"/>
      <c r="R169" s="85"/>
      <c r="S169" s="85"/>
    </row>
    <row r="170" spans="1:19">
      <c r="A170" s="85"/>
      <c r="B170" s="85"/>
      <c r="C170" s="85"/>
      <c r="D170" s="85"/>
      <c r="E170" s="85"/>
      <c r="F170" s="85"/>
      <c r="G170" s="85"/>
      <c r="H170" s="85"/>
      <c r="I170" s="85"/>
      <c r="J170" s="85"/>
      <c r="K170" s="85"/>
      <c r="L170" s="85"/>
      <c r="M170" s="85"/>
      <c r="N170" s="85"/>
      <c r="O170" s="85"/>
      <c r="P170" s="85"/>
      <c r="Q170" s="85"/>
      <c r="R170" s="85"/>
      <c r="S170" s="85"/>
    </row>
    <row r="171" spans="1:19">
      <c r="A171" s="85"/>
      <c r="B171" s="85"/>
      <c r="C171" s="85"/>
      <c r="D171" s="85"/>
      <c r="E171" s="85"/>
      <c r="F171" s="85"/>
      <c r="G171" s="85"/>
      <c r="H171" s="85"/>
      <c r="I171" s="85"/>
      <c r="J171" s="85"/>
      <c r="K171" s="85"/>
      <c r="L171" s="85"/>
      <c r="M171" s="85"/>
      <c r="N171" s="85"/>
      <c r="O171" s="85"/>
      <c r="P171" s="85"/>
      <c r="Q171" s="85"/>
      <c r="R171" s="85"/>
      <c r="S171" s="85"/>
    </row>
    <row r="172" spans="1:19">
      <c r="A172" s="85"/>
      <c r="B172" s="85"/>
      <c r="C172" s="85"/>
      <c r="D172" s="85"/>
      <c r="E172" s="85"/>
      <c r="F172" s="85"/>
      <c r="G172" s="85"/>
      <c r="H172" s="85"/>
      <c r="I172" s="85"/>
      <c r="J172" s="85"/>
      <c r="K172" s="85"/>
      <c r="L172" s="85"/>
      <c r="M172" s="85"/>
      <c r="N172" s="85"/>
      <c r="O172" s="85"/>
      <c r="P172" s="85"/>
      <c r="Q172" s="85"/>
      <c r="R172" s="85"/>
      <c r="S172" s="85"/>
    </row>
    <row r="173" spans="1:19">
      <c r="A173" s="85"/>
      <c r="B173" s="85"/>
      <c r="C173" s="85"/>
      <c r="D173" s="85"/>
      <c r="E173" s="85"/>
      <c r="F173" s="85"/>
      <c r="G173" s="85"/>
      <c r="H173" s="85"/>
      <c r="I173" s="85"/>
      <c r="J173" s="85"/>
      <c r="K173" s="85"/>
      <c r="L173" s="85"/>
      <c r="M173" s="85"/>
      <c r="N173" s="85"/>
      <c r="O173" s="85"/>
      <c r="P173" s="85"/>
      <c r="Q173" s="85"/>
      <c r="R173" s="85"/>
      <c r="S173" s="85"/>
    </row>
    <row r="174" spans="1:19">
      <c r="A174" s="85"/>
      <c r="B174" s="85"/>
      <c r="C174" s="85"/>
      <c r="D174" s="85"/>
      <c r="E174" s="85"/>
      <c r="F174" s="85"/>
      <c r="G174" s="85"/>
      <c r="H174" s="85"/>
      <c r="I174" s="85"/>
      <c r="J174" s="85"/>
      <c r="K174" s="85"/>
      <c r="L174" s="85"/>
      <c r="M174" s="85"/>
      <c r="N174" s="85"/>
      <c r="O174" s="85"/>
      <c r="P174" s="85"/>
      <c r="Q174" s="85"/>
      <c r="R174" s="85"/>
      <c r="S174" s="85"/>
    </row>
    <row r="175" spans="1:19">
      <c r="A175" s="85"/>
      <c r="B175" s="85"/>
      <c r="C175" s="85"/>
      <c r="D175" s="85"/>
      <c r="E175" s="85"/>
      <c r="F175" s="85"/>
      <c r="G175" s="85"/>
      <c r="H175" s="85"/>
      <c r="I175" s="85"/>
      <c r="J175" s="85"/>
      <c r="K175" s="85"/>
      <c r="L175" s="85"/>
      <c r="M175" s="85"/>
      <c r="N175" s="85"/>
      <c r="O175" s="85"/>
      <c r="P175" s="85"/>
      <c r="Q175" s="85"/>
      <c r="R175" s="85"/>
      <c r="S175" s="85"/>
    </row>
    <row r="176" spans="1:19">
      <c r="A176" s="85"/>
      <c r="B176" s="85"/>
      <c r="C176" s="85"/>
      <c r="D176" s="85"/>
      <c r="E176" s="85"/>
      <c r="F176" s="85"/>
      <c r="G176" s="85"/>
      <c r="H176" s="85"/>
      <c r="I176" s="85"/>
      <c r="J176" s="85"/>
      <c r="K176" s="85"/>
      <c r="L176" s="85"/>
      <c r="M176" s="85"/>
      <c r="N176" s="85"/>
      <c r="O176" s="85"/>
      <c r="P176" s="85"/>
      <c r="Q176" s="85"/>
      <c r="R176" s="85"/>
      <c r="S176" s="85"/>
    </row>
    <row r="177" spans="1:19">
      <c r="A177" s="85"/>
      <c r="B177" s="85"/>
      <c r="C177" s="85"/>
      <c r="D177" s="85"/>
      <c r="E177" s="85"/>
      <c r="F177" s="85"/>
      <c r="G177" s="85"/>
      <c r="H177" s="85"/>
      <c r="I177" s="85"/>
      <c r="J177" s="85"/>
      <c r="K177" s="85"/>
      <c r="L177" s="85"/>
      <c r="M177" s="85"/>
      <c r="N177" s="85"/>
      <c r="O177" s="85"/>
      <c r="P177" s="85"/>
      <c r="Q177" s="85"/>
      <c r="R177" s="85"/>
      <c r="S177" s="85"/>
    </row>
    <row r="178" spans="1:19">
      <c r="A178" s="85"/>
      <c r="B178" s="85"/>
      <c r="C178" s="85"/>
      <c r="D178" s="85"/>
      <c r="E178" s="85"/>
      <c r="F178" s="85"/>
      <c r="G178" s="85"/>
      <c r="H178" s="85"/>
      <c r="I178" s="85"/>
      <c r="J178" s="85"/>
      <c r="K178" s="85"/>
      <c r="L178" s="85"/>
      <c r="M178" s="85"/>
      <c r="N178" s="85"/>
      <c r="O178" s="85"/>
      <c r="P178" s="85"/>
      <c r="Q178" s="85"/>
      <c r="R178" s="85"/>
      <c r="S178" s="85"/>
    </row>
    <row r="179" spans="1:19">
      <c r="A179" s="85"/>
      <c r="B179" s="85"/>
      <c r="C179" s="85"/>
      <c r="D179" s="85"/>
      <c r="E179" s="85"/>
      <c r="F179" s="85"/>
      <c r="G179" s="85"/>
      <c r="H179" s="85"/>
      <c r="I179" s="85"/>
      <c r="J179" s="85"/>
      <c r="K179" s="85"/>
      <c r="L179" s="85"/>
      <c r="M179" s="85"/>
      <c r="N179" s="85"/>
      <c r="O179" s="85"/>
      <c r="P179" s="85"/>
      <c r="Q179" s="85"/>
      <c r="R179" s="85"/>
      <c r="S179" s="85"/>
    </row>
    <row r="180" spans="1:19">
      <c r="A180" s="85"/>
      <c r="B180" s="85"/>
      <c r="C180" s="85"/>
      <c r="D180" s="85"/>
      <c r="E180" s="85"/>
      <c r="F180" s="85"/>
      <c r="G180" s="85"/>
      <c r="H180" s="85"/>
      <c r="I180" s="85"/>
      <c r="J180" s="85"/>
      <c r="K180" s="85"/>
      <c r="L180" s="85"/>
      <c r="M180" s="85"/>
      <c r="N180" s="85"/>
      <c r="O180" s="85"/>
      <c r="P180" s="85"/>
      <c r="Q180" s="85"/>
      <c r="R180" s="85"/>
      <c r="S180" s="85"/>
    </row>
    <row r="181" spans="1:19">
      <c r="A181" s="85"/>
      <c r="B181" s="85"/>
      <c r="C181" s="85"/>
      <c r="D181" s="85"/>
      <c r="E181" s="85"/>
      <c r="F181" s="85"/>
      <c r="G181" s="85"/>
      <c r="H181" s="85"/>
      <c r="I181" s="85"/>
      <c r="J181" s="85"/>
      <c r="K181" s="85"/>
      <c r="L181" s="85"/>
      <c r="M181" s="85"/>
      <c r="N181" s="85"/>
      <c r="O181" s="85"/>
      <c r="P181" s="85"/>
      <c r="Q181" s="85"/>
      <c r="R181" s="85"/>
      <c r="S181" s="85"/>
    </row>
    <row r="182" spans="1:19">
      <c r="A182" s="85"/>
      <c r="B182" s="85"/>
      <c r="C182" s="85"/>
      <c r="D182" s="85"/>
      <c r="E182" s="85"/>
      <c r="F182" s="85"/>
      <c r="G182" s="85"/>
      <c r="H182" s="85"/>
      <c r="I182" s="85"/>
      <c r="J182" s="85"/>
      <c r="K182" s="85"/>
      <c r="L182" s="85"/>
      <c r="M182" s="85"/>
      <c r="N182" s="85"/>
      <c r="O182" s="85"/>
      <c r="P182" s="85"/>
      <c r="Q182" s="85"/>
      <c r="R182" s="85"/>
      <c r="S182" s="85"/>
    </row>
    <row r="183" spans="1:19">
      <c r="A183" s="85"/>
      <c r="B183" s="85"/>
      <c r="C183" s="85"/>
      <c r="D183" s="85"/>
      <c r="E183" s="85"/>
      <c r="F183" s="85"/>
      <c r="G183" s="85"/>
      <c r="H183" s="85"/>
      <c r="I183" s="85"/>
      <c r="J183" s="85"/>
      <c r="K183" s="85"/>
      <c r="L183" s="85"/>
      <c r="M183" s="85"/>
      <c r="N183" s="85"/>
      <c r="O183" s="85"/>
      <c r="P183" s="85"/>
      <c r="Q183" s="85"/>
      <c r="R183" s="85"/>
      <c r="S183" s="85"/>
    </row>
    <row r="184" spans="1:19">
      <c r="A184" s="85"/>
      <c r="B184" s="85"/>
      <c r="C184" s="85"/>
      <c r="D184" s="85"/>
      <c r="E184" s="85"/>
      <c r="F184" s="85"/>
      <c r="G184" s="85"/>
      <c r="H184" s="85"/>
      <c r="I184" s="85"/>
      <c r="J184" s="85"/>
      <c r="K184" s="85"/>
      <c r="L184" s="85"/>
      <c r="M184" s="85"/>
      <c r="N184" s="85"/>
      <c r="O184" s="85"/>
      <c r="P184" s="85"/>
      <c r="Q184" s="85"/>
      <c r="R184" s="85"/>
      <c r="S184" s="85"/>
    </row>
    <row r="185" spans="1:19">
      <c r="A185" s="85"/>
      <c r="B185" s="85"/>
      <c r="C185" s="85"/>
      <c r="D185" s="85"/>
      <c r="E185" s="85"/>
      <c r="F185" s="85"/>
      <c r="G185" s="85"/>
      <c r="H185" s="85"/>
      <c r="I185" s="85"/>
      <c r="J185" s="85"/>
      <c r="K185" s="85"/>
      <c r="L185" s="85"/>
      <c r="M185" s="85"/>
      <c r="N185" s="85"/>
      <c r="O185" s="85"/>
      <c r="P185" s="85"/>
      <c r="Q185" s="85"/>
      <c r="R185" s="85"/>
      <c r="S185" s="85"/>
    </row>
    <row r="186" spans="1:19">
      <c r="A186" s="85"/>
      <c r="B186" s="85"/>
      <c r="C186" s="85"/>
      <c r="D186" s="85"/>
      <c r="E186" s="85"/>
      <c r="F186" s="85"/>
      <c r="G186" s="85"/>
      <c r="H186" s="85"/>
      <c r="I186" s="85"/>
      <c r="J186" s="85"/>
      <c r="K186" s="85"/>
      <c r="L186" s="85"/>
      <c r="M186" s="85"/>
      <c r="N186" s="85"/>
      <c r="O186" s="85"/>
      <c r="P186" s="85"/>
      <c r="Q186" s="85"/>
      <c r="R186" s="85"/>
      <c r="S186" s="85"/>
    </row>
    <row r="187" spans="1:19">
      <c r="A187" s="85"/>
      <c r="B187" s="85"/>
      <c r="C187" s="85"/>
      <c r="D187" s="85"/>
      <c r="E187" s="85"/>
      <c r="F187" s="85"/>
      <c r="G187" s="85"/>
      <c r="H187" s="85"/>
      <c r="I187" s="85"/>
      <c r="J187" s="85"/>
      <c r="K187" s="85"/>
      <c r="L187" s="85"/>
      <c r="M187" s="85"/>
      <c r="N187" s="85"/>
      <c r="O187" s="85"/>
      <c r="P187" s="85"/>
      <c r="Q187" s="85"/>
      <c r="R187" s="85"/>
      <c r="S187" s="85"/>
    </row>
    <row r="188" spans="1:19">
      <c r="A188" s="85"/>
      <c r="B188" s="85"/>
      <c r="C188" s="85"/>
      <c r="D188" s="85"/>
      <c r="E188" s="85"/>
      <c r="F188" s="85"/>
      <c r="G188" s="85"/>
      <c r="H188" s="85"/>
      <c r="I188" s="85"/>
      <c r="J188" s="85"/>
      <c r="K188" s="85"/>
      <c r="L188" s="85"/>
      <c r="M188" s="85"/>
      <c r="N188" s="85"/>
      <c r="O188" s="85"/>
      <c r="P188" s="85"/>
      <c r="Q188" s="85"/>
      <c r="R188" s="85"/>
      <c r="S188" s="85"/>
    </row>
    <row r="189" spans="1:19">
      <c r="A189" s="85"/>
      <c r="B189" s="85"/>
      <c r="C189" s="85"/>
      <c r="D189" s="85"/>
      <c r="E189" s="85"/>
      <c r="F189" s="85"/>
      <c r="G189" s="85"/>
      <c r="H189" s="85"/>
      <c r="I189" s="85"/>
      <c r="J189" s="85"/>
      <c r="K189" s="85"/>
      <c r="L189" s="85"/>
      <c r="M189" s="85"/>
      <c r="N189" s="85"/>
      <c r="O189" s="85"/>
      <c r="P189" s="85"/>
      <c r="Q189" s="85"/>
      <c r="R189" s="85"/>
      <c r="S189" s="85"/>
    </row>
    <row r="190" spans="1:19">
      <c r="A190" s="85"/>
      <c r="B190" s="85"/>
      <c r="C190" s="85"/>
      <c r="D190" s="85"/>
      <c r="E190" s="85"/>
      <c r="F190" s="85"/>
      <c r="G190" s="85"/>
      <c r="H190" s="85"/>
      <c r="I190" s="85"/>
      <c r="J190" s="85"/>
      <c r="K190" s="85"/>
      <c r="L190" s="85"/>
      <c r="M190" s="85"/>
      <c r="N190" s="85"/>
      <c r="O190" s="85"/>
      <c r="P190" s="85"/>
      <c r="Q190" s="85"/>
      <c r="R190" s="85"/>
      <c r="S190" s="85"/>
    </row>
    <row r="191" spans="1:19">
      <c r="A191" s="85"/>
      <c r="B191" s="85"/>
      <c r="C191" s="85"/>
      <c r="D191" s="85"/>
      <c r="E191" s="85"/>
      <c r="F191" s="85"/>
      <c r="G191" s="85"/>
      <c r="H191" s="85"/>
      <c r="I191" s="85"/>
      <c r="J191" s="85"/>
      <c r="K191" s="85"/>
      <c r="L191" s="85"/>
      <c r="M191" s="85"/>
      <c r="N191" s="85"/>
      <c r="O191" s="85"/>
      <c r="P191" s="85"/>
      <c r="Q191" s="85"/>
      <c r="R191" s="85"/>
      <c r="S191" s="85"/>
    </row>
    <row r="192" spans="1:19">
      <c r="A192" s="85"/>
      <c r="B192" s="85"/>
      <c r="C192" s="85"/>
      <c r="D192" s="85"/>
      <c r="E192" s="85"/>
      <c r="F192" s="85"/>
      <c r="G192" s="85"/>
      <c r="H192" s="85"/>
      <c r="I192" s="85"/>
      <c r="J192" s="85"/>
      <c r="K192" s="85"/>
      <c r="L192" s="85"/>
      <c r="M192" s="85"/>
      <c r="N192" s="85"/>
      <c r="O192" s="85"/>
      <c r="P192" s="85"/>
      <c r="Q192" s="85"/>
      <c r="R192" s="85"/>
      <c r="S192" s="85"/>
    </row>
    <row r="193" spans="1:19">
      <c r="A193" s="85"/>
      <c r="B193" s="85"/>
      <c r="C193" s="85"/>
      <c r="D193" s="85"/>
      <c r="E193" s="85"/>
      <c r="F193" s="85"/>
      <c r="G193" s="85"/>
      <c r="H193" s="85"/>
      <c r="I193" s="85"/>
      <c r="J193" s="85"/>
      <c r="K193" s="85"/>
      <c r="L193" s="85"/>
      <c r="M193" s="85"/>
      <c r="N193" s="85"/>
      <c r="O193" s="85"/>
      <c r="P193" s="85"/>
      <c r="Q193" s="85"/>
      <c r="R193" s="85"/>
      <c r="S193" s="85"/>
    </row>
    <row r="194" spans="1:19">
      <c r="A194" s="85"/>
      <c r="B194" s="85"/>
      <c r="C194" s="85"/>
      <c r="D194" s="85"/>
      <c r="E194" s="85"/>
      <c r="F194" s="85"/>
      <c r="G194" s="85"/>
      <c r="H194" s="85"/>
      <c r="I194" s="85"/>
      <c r="J194" s="85"/>
      <c r="K194" s="85"/>
      <c r="L194" s="85"/>
      <c r="M194" s="85"/>
      <c r="N194" s="85"/>
      <c r="O194" s="85"/>
      <c r="P194" s="85"/>
      <c r="Q194" s="85"/>
      <c r="R194" s="85"/>
      <c r="S194" s="85"/>
    </row>
    <row r="195" spans="1:19">
      <c r="A195" s="85"/>
      <c r="B195" s="85"/>
      <c r="C195" s="85"/>
      <c r="D195" s="85"/>
      <c r="E195" s="85"/>
      <c r="F195" s="85"/>
      <c r="G195" s="85"/>
      <c r="H195" s="85"/>
      <c r="I195" s="85"/>
      <c r="J195" s="85"/>
      <c r="K195" s="85"/>
      <c r="L195" s="85"/>
      <c r="M195" s="85"/>
      <c r="N195" s="85"/>
      <c r="O195" s="85"/>
      <c r="P195" s="85"/>
      <c r="Q195" s="85"/>
      <c r="R195" s="85"/>
      <c r="S195" s="85"/>
    </row>
    <row r="196" spans="1:19">
      <c r="A196" s="85"/>
      <c r="B196" s="85"/>
      <c r="C196" s="85"/>
      <c r="D196" s="85"/>
      <c r="E196" s="85"/>
      <c r="F196" s="85"/>
      <c r="G196" s="85"/>
      <c r="H196" s="85"/>
      <c r="I196" s="85"/>
      <c r="J196" s="85"/>
      <c r="K196" s="85"/>
      <c r="L196" s="85"/>
      <c r="M196" s="85"/>
      <c r="N196" s="85"/>
      <c r="O196" s="85"/>
      <c r="P196" s="85"/>
      <c r="Q196" s="85"/>
      <c r="R196" s="85"/>
      <c r="S196" s="85"/>
    </row>
    <row r="197" spans="1:19">
      <c r="A197" s="85"/>
      <c r="B197" s="85"/>
      <c r="C197" s="85"/>
      <c r="D197" s="85"/>
      <c r="E197" s="85"/>
      <c r="F197" s="85"/>
      <c r="G197" s="85"/>
      <c r="H197" s="85"/>
      <c r="I197" s="85"/>
      <c r="J197" s="85"/>
      <c r="K197" s="85"/>
      <c r="L197" s="85"/>
      <c r="M197" s="85"/>
      <c r="N197" s="85"/>
      <c r="O197" s="85"/>
      <c r="P197" s="85"/>
      <c r="Q197" s="85"/>
      <c r="R197" s="85"/>
      <c r="S197" s="85"/>
    </row>
    <row r="198" spans="1:19">
      <c r="A198" s="85"/>
      <c r="B198" s="85"/>
      <c r="C198" s="85"/>
      <c r="D198" s="85"/>
      <c r="E198" s="85"/>
      <c r="F198" s="85"/>
      <c r="G198" s="85"/>
      <c r="H198" s="85"/>
      <c r="I198" s="85"/>
      <c r="J198" s="85"/>
      <c r="K198" s="85"/>
      <c r="L198" s="85"/>
      <c r="M198" s="85"/>
      <c r="N198" s="85"/>
      <c r="O198" s="85"/>
      <c r="P198" s="85"/>
      <c r="Q198" s="85"/>
      <c r="R198" s="85"/>
      <c r="S198" s="85"/>
    </row>
    <row r="199" spans="1:19">
      <c r="A199" s="85"/>
      <c r="B199" s="85"/>
      <c r="C199" s="85"/>
      <c r="D199" s="85"/>
      <c r="E199" s="85"/>
      <c r="F199" s="85"/>
      <c r="G199" s="85"/>
      <c r="H199" s="85"/>
      <c r="I199" s="85"/>
      <c r="J199" s="85"/>
      <c r="K199" s="85"/>
      <c r="L199" s="85"/>
      <c r="M199" s="85"/>
      <c r="N199" s="85"/>
      <c r="O199" s="85"/>
      <c r="P199" s="85"/>
      <c r="Q199" s="85"/>
      <c r="R199" s="85"/>
      <c r="S199" s="85"/>
    </row>
    <row r="200" spans="1:19">
      <c r="A200" s="85"/>
      <c r="B200" s="85"/>
      <c r="C200" s="85"/>
      <c r="D200" s="85"/>
      <c r="E200" s="85"/>
      <c r="F200" s="85"/>
      <c r="G200" s="85"/>
      <c r="H200" s="85"/>
      <c r="I200" s="85"/>
      <c r="J200" s="85"/>
      <c r="K200" s="85"/>
      <c r="L200" s="85"/>
      <c r="M200" s="85"/>
      <c r="N200" s="85"/>
      <c r="O200" s="85"/>
      <c r="P200" s="85"/>
      <c r="Q200" s="85"/>
      <c r="R200" s="85"/>
      <c r="S200" s="85"/>
    </row>
    <row r="201" spans="1:19">
      <c r="A201" s="85"/>
      <c r="B201" s="85"/>
      <c r="C201" s="85"/>
      <c r="D201" s="85"/>
      <c r="E201" s="85"/>
      <c r="F201" s="85"/>
      <c r="G201" s="85"/>
      <c r="H201" s="85"/>
      <c r="I201" s="85"/>
      <c r="J201" s="85"/>
      <c r="K201" s="85"/>
      <c r="L201" s="85"/>
      <c r="M201" s="85"/>
      <c r="N201" s="85"/>
      <c r="O201" s="85"/>
      <c r="P201" s="85"/>
      <c r="Q201" s="85"/>
      <c r="R201" s="85"/>
      <c r="S201" s="85"/>
    </row>
    <row r="202" spans="1:19">
      <c r="A202" s="85"/>
      <c r="B202" s="85"/>
      <c r="C202" s="85"/>
      <c r="D202" s="85"/>
      <c r="E202" s="85"/>
      <c r="F202" s="85"/>
      <c r="G202" s="85"/>
      <c r="H202" s="85"/>
      <c r="I202" s="85"/>
      <c r="J202" s="85"/>
      <c r="K202" s="85"/>
      <c r="L202" s="85"/>
      <c r="M202" s="85"/>
      <c r="N202" s="85"/>
      <c r="O202" s="85"/>
      <c r="P202" s="85"/>
      <c r="Q202" s="85"/>
      <c r="R202" s="85"/>
      <c r="S202" s="85"/>
    </row>
    <row r="203" spans="1:19">
      <c r="A203" s="85"/>
      <c r="B203" s="85"/>
      <c r="C203" s="85"/>
      <c r="D203" s="85"/>
      <c r="E203" s="85"/>
      <c r="F203" s="85"/>
      <c r="G203" s="85"/>
      <c r="H203" s="85"/>
      <c r="I203" s="85"/>
      <c r="J203" s="85"/>
      <c r="K203" s="85"/>
      <c r="L203" s="85"/>
      <c r="M203" s="85"/>
      <c r="N203" s="85"/>
      <c r="O203" s="85"/>
      <c r="P203" s="85"/>
      <c r="Q203" s="85"/>
      <c r="R203" s="85"/>
      <c r="S203" s="85"/>
    </row>
    <row r="204" spans="1:19">
      <c r="A204" s="85"/>
      <c r="B204" s="85"/>
      <c r="C204" s="85"/>
      <c r="D204" s="85"/>
      <c r="E204" s="85"/>
      <c r="F204" s="85"/>
      <c r="G204" s="85"/>
      <c r="H204" s="85"/>
      <c r="I204" s="85"/>
      <c r="J204" s="85"/>
      <c r="K204" s="85"/>
      <c r="L204" s="85"/>
      <c r="M204" s="85"/>
      <c r="N204" s="85"/>
      <c r="O204" s="85"/>
      <c r="P204" s="85"/>
      <c r="Q204" s="85"/>
      <c r="R204" s="85"/>
      <c r="S204" s="85"/>
    </row>
    <row r="205" spans="1:19">
      <c r="A205" s="85"/>
      <c r="B205" s="85"/>
      <c r="C205" s="85"/>
      <c r="D205" s="85"/>
      <c r="E205" s="85"/>
      <c r="F205" s="85"/>
      <c r="G205" s="85"/>
      <c r="H205" s="85"/>
      <c r="I205" s="85"/>
      <c r="J205" s="85"/>
      <c r="K205" s="85"/>
      <c r="L205" s="85"/>
      <c r="M205" s="85"/>
      <c r="N205" s="85"/>
      <c r="O205" s="85"/>
      <c r="P205" s="85"/>
      <c r="Q205" s="85"/>
      <c r="R205" s="85"/>
      <c r="S205" s="85"/>
    </row>
    <row r="206" spans="1:19">
      <c r="A206" s="85"/>
      <c r="B206" s="85"/>
      <c r="C206" s="85"/>
      <c r="D206" s="85"/>
      <c r="E206" s="85"/>
      <c r="F206" s="85"/>
      <c r="G206" s="85"/>
      <c r="H206" s="85"/>
      <c r="I206" s="85"/>
      <c r="J206" s="85"/>
      <c r="K206" s="85"/>
      <c r="L206" s="85"/>
      <c r="M206" s="85"/>
      <c r="N206" s="85"/>
      <c r="O206" s="85"/>
      <c r="P206" s="85"/>
      <c r="Q206" s="85"/>
      <c r="R206" s="85"/>
      <c r="S206" s="85"/>
    </row>
    <row r="207" spans="1:19">
      <c r="A207" s="85"/>
      <c r="B207" s="85"/>
      <c r="C207" s="85"/>
      <c r="D207" s="85"/>
      <c r="E207" s="85"/>
      <c r="F207" s="85"/>
      <c r="G207" s="85"/>
      <c r="H207" s="85"/>
      <c r="I207" s="85"/>
      <c r="J207" s="85"/>
      <c r="K207" s="85"/>
      <c r="L207" s="85"/>
      <c r="M207" s="85"/>
      <c r="N207" s="85"/>
      <c r="O207" s="85"/>
      <c r="P207" s="85"/>
      <c r="Q207" s="85"/>
      <c r="R207" s="85"/>
      <c r="S207" s="85"/>
    </row>
    <row r="208" spans="1:19">
      <c r="A208" s="85"/>
      <c r="B208" s="85"/>
      <c r="C208" s="85"/>
      <c r="D208" s="85"/>
      <c r="E208" s="85"/>
      <c r="F208" s="85"/>
      <c r="G208" s="85"/>
      <c r="H208" s="85"/>
      <c r="I208" s="85"/>
      <c r="J208" s="85"/>
      <c r="K208" s="85"/>
      <c r="L208" s="85"/>
      <c r="M208" s="85"/>
      <c r="N208" s="85"/>
      <c r="O208" s="85"/>
      <c r="P208" s="85"/>
      <c r="Q208" s="85"/>
      <c r="R208" s="85"/>
      <c r="S208" s="85"/>
    </row>
    <row r="209" spans="1:19">
      <c r="A209" s="85"/>
      <c r="B209" s="85"/>
      <c r="C209" s="85"/>
      <c r="D209" s="85"/>
      <c r="E209" s="85"/>
      <c r="F209" s="85"/>
      <c r="G209" s="85"/>
      <c r="H209" s="85"/>
      <c r="I209" s="85"/>
      <c r="J209" s="85"/>
      <c r="K209" s="85"/>
      <c r="L209" s="85"/>
      <c r="M209" s="85"/>
      <c r="N209" s="85"/>
      <c r="O209" s="85"/>
      <c r="P209" s="85"/>
      <c r="Q209" s="85"/>
      <c r="R209" s="85"/>
      <c r="S209" s="85"/>
    </row>
    <row r="210" spans="1:19">
      <c r="A210" s="85"/>
      <c r="B210" s="85"/>
      <c r="C210" s="85"/>
      <c r="D210" s="85"/>
      <c r="E210" s="85"/>
      <c r="F210" s="85"/>
      <c r="G210" s="85"/>
      <c r="H210" s="85"/>
      <c r="I210" s="85"/>
      <c r="J210" s="85"/>
      <c r="K210" s="85"/>
      <c r="L210" s="85"/>
      <c r="M210" s="85"/>
      <c r="N210" s="85"/>
      <c r="O210" s="85"/>
      <c r="P210" s="85"/>
      <c r="Q210" s="85"/>
      <c r="R210" s="85"/>
      <c r="S210" s="85"/>
    </row>
    <row r="211" spans="1:19">
      <c r="A211" s="85"/>
      <c r="B211" s="85"/>
      <c r="C211" s="85"/>
      <c r="D211" s="85"/>
      <c r="E211" s="85"/>
      <c r="F211" s="85"/>
      <c r="G211" s="85"/>
      <c r="H211" s="85"/>
      <c r="I211" s="85"/>
      <c r="J211" s="85"/>
      <c r="K211" s="85"/>
      <c r="L211" s="85"/>
      <c r="M211" s="85"/>
      <c r="N211" s="85"/>
      <c r="O211" s="85"/>
      <c r="P211" s="85"/>
      <c r="Q211" s="85"/>
      <c r="R211" s="85"/>
      <c r="S211" s="85"/>
    </row>
    <row r="212" spans="1:19">
      <c r="A212" s="85"/>
      <c r="B212" s="85"/>
      <c r="C212" s="85"/>
      <c r="D212" s="85"/>
      <c r="E212" s="85"/>
      <c r="F212" s="85"/>
      <c r="G212" s="85"/>
      <c r="H212" s="85"/>
      <c r="I212" s="85"/>
      <c r="J212" s="85"/>
      <c r="K212" s="85"/>
      <c r="L212" s="85"/>
      <c r="M212" s="85"/>
      <c r="N212" s="85"/>
      <c r="O212" s="85"/>
      <c r="P212" s="85"/>
      <c r="Q212" s="85"/>
      <c r="R212" s="85"/>
      <c r="S212" s="85"/>
    </row>
    <row r="213" spans="1:19">
      <c r="A213" s="85"/>
      <c r="B213" s="85"/>
      <c r="C213" s="85"/>
      <c r="D213" s="85"/>
      <c r="E213" s="85"/>
      <c r="F213" s="85"/>
      <c r="G213" s="85"/>
      <c r="H213" s="85"/>
      <c r="I213" s="85"/>
      <c r="J213" s="85"/>
      <c r="K213" s="85"/>
      <c r="L213" s="85"/>
      <c r="M213" s="85"/>
      <c r="N213" s="85"/>
      <c r="O213" s="85"/>
      <c r="P213" s="85"/>
      <c r="Q213" s="85"/>
      <c r="R213" s="85"/>
      <c r="S213" s="85"/>
    </row>
    <row r="214" spans="1:19">
      <c r="A214" s="85"/>
      <c r="B214" s="85"/>
      <c r="C214" s="85"/>
      <c r="D214" s="85"/>
      <c r="E214" s="85"/>
      <c r="F214" s="85"/>
      <c r="G214" s="85"/>
      <c r="H214" s="85"/>
      <c r="I214" s="85"/>
      <c r="J214" s="85"/>
      <c r="K214" s="85"/>
      <c r="L214" s="85"/>
      <c r="M214" s="85"/>
      <c r="N214" s="85"/>
      <c r="O214" s="85"/>
      <c r="P214" s="85"/>
      <c r="Q214" s="85"/>
      <c r="R214" s="85"/>
      <c r="S214" s="85"/>
    </row>
    <row r="215" spans="1:19">
      <c r="A215" s="85"/>
      <c r="B215" s="85"/>
      <c r="C215" s="85"/>
      <c r="D215" s="85"/>
      <c r="E215" s="85"/>
      <c r="F215" s="85"/>
      <c r="G215" s="85"/>
      <c r="H215" s="85"/>
      <c r="I215" s="85"/>
      <c r="J215" s="85"/>
      <c r="K215" s="85"/>
      <c r="L215" s="85"/>
      <c r="M215" s="85"/>
      <c r="N215" s="85"/>
      <c r="O215" s="85"/>
      <c r="P215" s="85"/>
      <c r="Q215" s="85"/>
      <c r="R215" s="85"/>
      <c r="S215" s="85"/>
    </row>
    <row r="216" spans="1:19">
      <c r="A216" s="85"/>
      <c r="B216" s="85"/>
      <c r="C216" s="85"/>
      <c r="D216" s="85"/>
      <c r="E216" s="85"/>
      <c r="F216" s="85"/>
      <c r="G216" s="85"/>
      <c r="H216" s="85"/>
      <c r="I216" s="85"/>
      <c r="J216" s="85"/>
      <c r="K216" s="85"/>
      <c r="L216" s="85"/>
      <c r="M216" s="85"/>
      <c r="N216" s="85"/>
      <c r="O216" s="85"/>
      <c r="P216" s="85"/>
      <c r="Q216" s="85"/>
      <c r="R216" s="85"/>
      <c r="S216" s="85"/>
    </row>
    <row r="217" spans="1:19">
      <c r="A217" s="85"/>
      <c r="B217" s="85"/>
      <c r="C217" s="85"/>
      <c r="D217" s="85"/>
      <c r="E217" s="85"/>
      <c r="F217" s="85"/>
      <c r="G217" s="85"/>
      <c r="H217" s="85"/>
      <c r="I217" s="85"/>
      <c r="J217" s="85"/>
      <c r="K217" s="85"/>
      <c r="L217" s="85"/>
      <c r="M217" s="85"/>
      <c r="N217" s="85"/>
      <c r="O217" s="85"/>
      <c r="P217" s="85"/>
      <c r="Q217" s="85"/>
      <c r="R217" s="85"/>
      <c r="S217" s="85"/>
    </row>
    <row r="218" spans="1:19">
      <c r="A218" s="85"/>
      <c r="B218" s="85"/>
      <c r="C218" s="85"/>
      <c r="D218" s="85"/>
      <c r="E218" s="85"/>
      <c r="F218" s="85"/>
      <c r="G218" s="85"/>
      <c r="H218" s="85"/>
      <c r="I218" s="85"/>
      <c r="J218" s="85"/>
      <c r="K218" s="85"/>
      <c r="L218" s="85"/>
      <c r="M218" s="85"/>
      <c r="N218" s="85"/>
      <c r="O218" s="85"/>
      <c r="P218" s="85"/>
      <c r="Q218" s="85"/>
      <c r="R218" s="85"/>
      <c r="S218" s="85"/>
    </row>
    <row r="219" spans="1:19">
      <c r="A219" s="85"/>
      <c r="B219" s="85"/>
      <c r="C219" s="85"/>
      <c r="D219" s="85"/>
      <c r="E219" s="85"/>
      <c r="F219" s="85"/>
      <c r="G219" s="85"/>
      <c r="H219" s="85"/>
      <c r="I219" s="85"/>
      <c r="J219" s="85"/>
      <c r="K219" s="85"/>
      <c r="L219" s="85"/>
      <c r="M219" s="85"/>
      <c r="N219" s="85"/>
      <c r="O219" s="85"/>
      <c r="P219" s="85"/>
      <c r="Q219" s="85"/>
      <c r="R219" s="85"/>
      <c r="S219" s="85"/>
    </row>
    <row r="220" spans="1:19">
      <c r="A220" s="85"/>
      <c r="B220" s="85"/>
      <c r="C220" s="85"/>
      <c r="D220" s="85"/>
      <c r="E220" s="85"/>
      <c r="F220" s="85"/>
      <c r="G220" s="85"/>
      <c r="H220" s="85"/>
      <c r="I220" s="85"/>
      <c r="J220" s="85"/>
      <c r="K220" s="85"/>
      <c r="L220" s="85"/>
      <c r="M220" s="85"/>
      <c r="N220" s="85"/>
      <c r="O220" s="85"/>
      <c r="P220" s="85"/>
      <c r="Q220" s="85"/>
      <c r="R220" s="85"/>
      <c r="S220" s="85"/>
    </row>
    <row r="221" spans="1:19">
      <c r="A221" s="85"/>
      <c r="B221" s="85"/>
      <c r="C221" s="85"/>
      <c r="D221" s="85"/>
      <c r="E221" s="85"/>
      <c r="F221" s="85"/>
      <c r="G221" s="85"/>
      <c r="H221" s="85"/>
      <c r="I221" s="85"/>
      <c r="J221" s="85"/>
      <c r="K221" s="85"/>
      <c r="L221" s="85"/>
      <c r="M221" s="85"/>
      <c r="N221" s="85"/>
      <c r="O221" s="85"/>
      <c r="P221" s="85"/>
      <c r="Q221" s="85"/>
      <c r="R221" s="85"/>
      <c r="S221" s="85"/>
    </row>
    <row r="222" spans="1:19">
      <c r="A222" s="85"/>
      <c r="B222" s="85"/>
      <c r="C222" s="85"/>
      <c r="D222" s="85"/>
      <c r="E222" s="85"/>
      <c r="F222" s="85"/>
      <c r="G222" s="85"/>
      <c r="H222" s="85"/>
      <c r="I222" s="85"/>
      <c r="J222" s="85"/>
      <c r="K222" s="85"/>
      <c r="L222" s="85"/>
      <c r="M222" s="85"/>
      <c r="N222" s="85"/>
      <c r="O222" s="85"/>
      <c r="P222" s="85"/>
      <c r="Q222" s="85"/>
      <c r="R222" s="85"/>
      <c r="S222" s="85"/>
    </row>
    <row r="223" spans="1:19">
      <c r="A223" s="85"/>
      <c r="B223" s="85"/>
      <c r="C223" s="85"/>
      <c r="D223" s="85"/>
      <c r="E223" s="85"/>
      <c r="F223" s="85"/>
      <c r="G223" s="85"/>
      <c r="H223" s="85"/>
      <c r="I223" s="85"/>
      <c r="J223" s="85"/>
      <c r="K223" s="85"/>
      <c r="L223" s="85"/>
      <c r="M223" s="85"/>
      <c r="N223" s="85"/>
      <c r="O223" s="85"/>
      <c r="P223" s="85"/>
      <c r="Q223" s="85"/>
      <c r="R223" s="85"/>
      <c r="S223" s="85"/>
    </row>
    <row r="224" spans="1:19">
      <c r="A224" s="85"/>
      <c r="B224" s="85"/>
      <c r="C224" s="85"/>
      <c r="D224" s="85"/>
      <c r="E224" s="85"/>
      <c r="F224" s="85"/>
      <c r="G224" s="85"/>
      <c r="H224" s="85"/>
      <c r="I224" s="85"/>
      <c r="J224" s="85"/>
      <c r="K224" s="85"/>
      <c r="L224" s="85"/>
      <c r="M224" s="85"/>
      <c r="N224" s="85"/>
      <c r="O224" s="85"/>
      <c r="P224" s="85"/>
      <c r="Q224" s="85"/>
      <c r="R224" s="85"/>
      <c r="S224" s="85"/>
    </row>
    <row r="225" spans="1:19">
      <c r="A225" s="85"/>
      <c r="B225" s="85"/>
      <c r="C225" s="85"/>
      <c r="D225" s="85"/>
      <c r="E225" s="85"/>
      <c r="F225" s="85"/>
      <c r="G225" s="85"/>
      <c r="H225" s="85"/>
      <c r="I225" s="85"/>
      <c r="J225" s="85"/>
      <c r="K225" s="85"/>
      <c r="L225" s="85"/>
      <c r="M225" s="85"/>
      <c r="N225" s="85"/>
      <c r="O225" s="85"/>
      <c r="P225" s="85"/>
      <c r="Q225" s="85"/>
      <c r="R225" s="85"/>
      <c r="S225" s="85"/>
    </row>
    <row r="226" spans="1:19">
      <c r="A226" s="85"/>
      <c r="B226" s="85"/>
      <c r="C226" s="85"/>
      <c r="D226" s="85"/>
      <c r="E226" s="85"/>
      <c r="F226" s="85"/>
      <c r="G226" s="85"/>
      <c r="H226" s="85"/>
      <c r="I226" s="85"/>
      <c r="J226" s="85"/>
      <c r="K226" s="85"/>
      <c r="L226" s="85"/>
      <c r="M226" s="85"/>
      <c r="N226" s="85"/>
      <c r="O226" s="85"/>
      <c r="P226" s="85"/>
      <c r="Q226" s="85"/>
      <c r="R226" s="85"/>
      <c r="S226" s="85"/>
    </row>
    <row r="227" spans="1:19">
      <c r="A227" s="85"/>
      <c r="B227" s="85"/>
      <c r="C227" s="85"/>
      <c r="D227" s="85"/>
      <c r="E227" s="85"/>
      <c r="F227" s="85"/>
      <c r="G227" s="85"/>
      <c r="H227" s="85"/>
      <c r="I227" s="85"/>
      <c r="J227" s="85"/>
      <c r="K227" s="85"/>
      <c r="L227" s="85"/>
      <c r="M227" s="85"/>
      <c r="N227" s="85"/>
      <c r="O227" s="85"/>
      <c r="P227" s="85"/>
      <c r="Q227" s="85"/>
      <c r="R227" s="85"/>
      <c r="S227" s="85"/>
    </row>
    <row r="228" spans="1:19">
      <c r="A228" s="85"/>
      <c r="B228" s="85"/>
      <c r="C228" s="85"/>
      <c r="D228" s="85"/>
      <c r="E228" s="85"/>
      <c r="F228" s="85"/>
      <c r="G228" s="85"/>
      <c r="H228" s="85"/>
      <c r="I228" s="85"/>
      <c r="J228" s="85"/>
      <c r="K228" s="85"/>
      <c r="L228" s="85"/>
      <c r="M228" s="85"/>
      <c r="N228" s="85"/>
      <c r="O228" s="85"/>
      <c r="P228" s="85"/>
      <c r="Q228" s="85"/>
      <c r="R228" s="85"/>
      <c r="S228" s="85"/>
    </row>
    <row r="229" spans="1:19">
      <c r="A229" s="85"/>
      <c r="B229" s="85"/>
      <c r="C229" s="85"/>
      <c r="D229" s="85"/>
      <c r="E229" s="85"/>
      <c r="F229" s="85"/>
      <c r="G229" s="85"/>
      <c r="H229" s="85"/>
      <c r="I229" s="85"/>
      <c r="J229" s="85"/>
      <c r="K229" s="85"/>
      <c r="L229" s="85"/>
      <c r="M229" s="85"/>
      <c r="N229" s="85"/>
      <c r="O229" s="85"/>
      <c r="P229" s="85"/>
      <c r="Q229" s="85"/>
      <c r="R229" s="85"/>
      <c r="S229" s="85"/>
    </row>
    <row r="230" spans="1:19">
      <c r="A230" s="85"/>
      <c r="B230" s="85"/>
      <c r="C230" s="85"/>
      <c r="D230" s="85"/>
      <c r="E230" s="85"/>
      <c r="F230" s="85"/>
      <c r="G230" s="85"/>
      <c r="H230" s="85"/>
      <c r="I230" s="85"/>
      <c r="J230" s="85"/>
      <c r="K230" s="85"/>
      <c r="L230" s="85"/>
      <c r="M230" s="85"/>
      <c r="N230" s="85"/>
      <c r="O230" s="85"/>
      <c r="P230" s="85"/>
      <c r="Q230" s="85"/>
      <c r="R230" s="85"/>
      <c r="S230" s="85"/>
    </row>
    <row r="231" spans="1:19">
      <c r="A231" s="85"/>
      <c r="B231" s="85"/>
      <c r="C231" s="85"/>
      <c r="D231" s="85"/>
      <c r="E231" s="85"/>
      <c r="F231" s="85"/>
      <c r="G231" s="85"/>
      <c r="H231" s="85"/>
      <c r="I231" s="85"/>
      <c r="J231" s="85"/>
      <c r="K231" s="85"/>
      <c r="L231" s="85"/>
      <c r="M231" s="85"/>
      <c r="N231" s="85"/>
      <c r="O231" s="85"/>
      <c r="P231" s="85"/>
      <c r="Q231" s="85"/>
      <c r="R231" s="85"/>
      <c r="S231" s="85"/>
    </row>
    <row r="232" spans="1:19">
      <c r="A232" s="85"/>
      <c r="B232" s="85"/>
      <c r="C232" s="85"/>
      <c r="D232" s="85"/>
      <c r="E232" s="85"/>
      <c r="F232" s="85"/>
      <c r="G232" s="85"/>
      <c r="H232" s="85"/>
      <c r="I232" s="85"/>
      <c r="J232" s="85"/>
      <c r="K232" s="85"/>
      <c r="L232" s="85"/>
      <c r="M232" s="85"/>
      <c r="N232" s="85"/>
      <c r="O232" s="85"/>
      <c r="P232" s="85"/>
      <c r="Q232" s="85"/>
      <c r="R232" s="85"/>
      <c r="S232" s="85"/>
    </row>
    <row r="233" spans="1:19">
      <c r="A233" s="85"/>
      <c r="B233" s="85"/>
      <c r="C233" s="85"/>
      <c r="D233" s="85"/>
      <c r="E233" s="85"/>
      <c r="F233" s="85"/>
      <c r="G233" s="85"/>
      <c r="H233" s="85"/>
      <c r="I233" s="85"/>
      <c r="J233" s="85"/>
      <c r="K233" s="85"/>
      <c r="L233" s="85"/>
      <c r="M233" s="85"/>
      <c r="N233" s="85"/>
      <c r="O233" s="85"/>
      <c r="P233" s="85"/>
      <c r="Q233" s="85"/>
      <c r="R233" s="85"/>
      <c r="S233" s="85"/>
    </row>
    <row r="234" spans="1:19">
      <c r="A234" s="85"/>
      <c r="B234" s="85"/>
      <c r="C234" s="85"/>
      <c r="D234" s="85"/>
      <c r="E234" s="85"/>
      <c r="F234" s="85"/>
      <c r="G234" s="85"/>
      <c r="H234" s="85"/>
      <c r="I234" s="85"/>
      <c r="J234" s="85"/>
      <c r="K234" s="85"/>
      <c r="L234" s="85"/>
      <c r="M234" s="85"/>
      <c r="N234" s="85"/>
      <c r="O234" s="85"/>
      <c r="P234" s="85"/>
      <c r="Q234" s="85"/>
      <c r="R234" s="85"/>
      <c r="S234" s="85"/>
    </row>
    <row r="235" spans="1:19">
      <c r="A235" s="85"/>
      <c r="B235" s="85"/>
      <c r="C235" s="85"/>
      <c r="D235" s="85"/>
      <c r="E235" s="85"/>
      <c r="F235" s="85"/>
      <c r="G235" s="85"/>
      <c r="H235" s="85"/>
      <c r="I235" s="85"/>
      <c r="J235" s="85"/>
      <c r="K235" s="85"/>
      <c r="L235" s="85"/>
      <c r="M235" s="85"/>
      <c r="N235" s="85"/>
      <c r="O235" s="85"/>
      <c r="P235" s="85"/>
      <c r="Q235" s="85"/>
      <c r="R235" s="85"/>
      <c r="S235" s="85"/>
    </row>
    <row r="236" spans="1:19">
      <c r="A236" s="85"/>
      <c r="B236" s="85"/>
      <c r="C236" s="85"/>
      <c r="D236" s="85"/>
      <c r="E236" s="85"/>
      <c r="F236" s="85"/>
      <c r="G236" s="85"/>
      <c r="H236" s="85"/>
      <c r="I236" s="85"/>
      <c r="J236" s="85"/>
      <c r="K236" s="85"/>
      <c r="L236" s="85"/>
      <c r="M236" s="85"/>
      <c r="N236" s="85"/>
      <c r="O236" s="85"/>
      <c r="P236" s="85"/>
      <c r="Q236" s="85"/>
      <c r="R236" s="85"/>
      <c r="S236" s="85"/>
    </row>
    <row r="237" spans="1:19">
      <c r="A237" s="85"/>
      <c r="B237" s="85"/>
      <c r="C237" s="85"/>
      <c r="D237" s="85"/>
      <c r="E237" s="85"/>
      <c r="F237" s="85"/>
      <c r="G237" s="85"/>
      <c r="H237" s="85"/>
      <c r="I237" s="85"/>
      <c r="J237" s="85"/>
      <c r="K237" s="85"/>
      <c r="L237" s="85"/>
      <c r="M237" s="85"/>
      <c r="N237" s="85"/>
      <c r="O237" s="85"/>
      <c r="P237" s="85"/>
      <c r="Q237" s="85"/>
      <c r="R237" s="85"/>
      <c r="S237" s="85"/>
    </row>
    <row r="238" spans="1:19">
      <c r="A238" s="85"/>
      <c r="B238" s="85"/>
      <c r="C238" s="85"/>
      <c r="D238" s="85"/>
      <c r="E238" s="85"/>
      <c r="F238" s="85"/>
      <c r="G238" s="85"/>
      <c r="H238" s="85"/>
      <c r="I238" s="85"/>
      <c r="J238" s="85"/>
      <c r="K238" s="85"/>
      <c r="L238" s="85"/>
      <c r="M238" s="85"/>
      <c r="N238" s="85"/>
      <c r="O238" s="85"/>
      <c r="P238" s="85"/>
      <c r="Q238" s="85"/>
      <c r="R238" s="85"/>
      <c r="S238" s="85"/>
    </row>
    <row r="239" spans="1:19">
      <c r="A239" s="85"/>
      <c r="B239" s="85"/>
      <c r="C239" s="85"/>
      <c r="D239" s="85"/>
      <c r="E239" s="85"/>
      <c r="F239" s="85"/>
      <c r="G239" s="85"/>
      <c r="H239" s="85"/>
      <c r="I239" s="85"/>
      <c r="J239" s="85"/>
      <c r="K239" s="85"/>
      <c r="L239" s="85"/>
      <c r="M239" s="85"/>
      <c r="N239" s="85"/>
      <c r="O239" s="85"/>
      <c r="P239" s="85"/>
      <c r="Q239" s="85"/>
      <c r="R239" s="85"/>
      <c r="S239" s="85"/>
    </row>
    <row r="240" spans="1:19">
      <c r="A240" s="85"/>
      <c r="B240" s="85"/>
      <c r="C240" s="85"/>
      <c r="D240" s="85"/>
      <c r="E240" s="85"/>
      <c r="F240" s="85"/>
      <c r="G240" s="85"/>
      <c r="H240" s="85"/>
      <c r="I240" s="85"/>
      <c r="J240" s="85"/>
      <c r="K240" s="85"/>
      <c r="L240" s="85"/>
      <c r="M240" s="85"/>
      <c r="N240" s="85"/>
      <c r="O240" s="85"/>
      <c r="P240" s="85"/>
      <c r="Q240" s="85"/>
      <c r="R240" s="85"/>
      <c r="S240" s="85"/>
    </row>
    <row r="241" spans="1:19">
      <c r="A241" s="85"/>
      <c r="B241" s="85"/>
      <c r="C241" s="85"/>
      <c r="D241" s="85"/>
      <c r="E241" s="85"/>
      <c r="F241" s="85"/>
      <c r="G241" s="85"/>
      <c r="H241" s="85"/>
      <c r="I241" s="85"/>
      <c r="J241" s="85"/>
      <c r="K241" s="85"/>
      <c r="L241" s="85"/>
      <c r="M241" s="85"/>
      <c r="N241" s="85"/>
      <c r="O241" s="85"/>
      <c r="P241" s="85"/>
      <c r="Q241" s="85"/>
      <c r="R241" s="85"/>
      <c r="S241" s="85"/>
    </row>
    <row r="242" spans="1:19">
      <c r="A242" s="85"/>
      <c r="B242" s="85"/>
      <c r="C242" s="85"/>
      <c r="D242" s="85"/>
      <c r="E242" s="85"/>
      <c r="F242" s="85"/>
      <c r="G242" s="85"/>
      <c r="H242" s="85"/>
      <c r="I242" s="85"/>
      <c r="J242" s="85"/>
      <c r="K242" s="85"/>
      <c r="L242" s="85"/>
      <c r="M242" s="85"/>
      <c r="N242" s="85"/>
      <c r="O242" s="85"/>
      <c r="P242" s="85"/>
      <c r="Q242" s="85"/>
      <c r="R242" s="85"/>
      <c r="S242" s="85"/>
    </row>
    <row r="243" spans="1:19">
      <c r="A243" s="85"/>
      <c r="B243" s="85"/>
      <c r="C243" s="85"/>
      <c r="D243" s="85"/>
      <c r="E243" s="85"/>
      <c r="F243" s="85"/>
      <c r="G243" s="85"/>
      <c r="H243" s="85"/>
      <c r="I243" s="85"/>
      <c r="J243" s="85"/>
      <c r="K243" s="85"/>
      <c r="L243" s="85"/>
      <c r="M243" s="85"/>
      <c r="N243" s="85"/>
      <c r="O243" s="85"/>
      <c r="P243" s="85"/>
      <c r="Q243" s="85"/>
      <c r="R243" s="85"/>
      <c r="S243" s="85"/>
    </row>
    <row r="244" spans="1:19">
      <c r="A244" s="85"/>
      <c r="B244" s="85"/>
      <c r="C244" s="85"/>
      <c r="D244" s="85"/>
      <c r="E244" s="85"/>
      <c r="F244" s="85"/>
      <c r="G244" s="85"/>
      <c r="H244" s="85"/>
      <c r="I244" s="85"/>
      <c r="J244" s="85"/>
      <c r="K244" s="85"/>
      <c r="L244" s="85"/>
      <c r="M244" s="85"/>
      <c r="N244" s="85"/>
      <c r="O244" s="85"/>
      <c r="P244" s="85"/>
      <c r="Q244" s="85"/>
      <c r="R244" s="85"/>
      <c r="S244" s="85"/>
    </row>
    <row r="245" spans="1:19">
      <c r="A245" s="85"/>
      <c r="B245" s="85"/>
      <c r="C245" s="85"/>
      <c r="D245" s="85"/>
      <c r="E245" s="85"/>
      <c r="F245" s="85"/>
      <c r="G245" s="85"/>
      <c r="H245" s="85"/>
      <c r="I245" s="85"/>
      <c r="J245" s="85"/>
      <c r="K245" s="85"/>
      <c r="L245" s="85"/>
      <c r="M245" s="85"/>
      <c r="N245" s="85"/>
      <c r="O245" s="85"/>
      <c r="P245" s="85"/>
      <c r="Q245" s="85"/>
      <c r="R245" s="85"/>
      <c r="S245" s="85"/>
    </row>
    <row r="246" spans="1:19">
      <c r="A246" s="85"/>
      <c r="B246" s="85"/>
      <c r="C246" s="85"/>
      <c r="D246" s="85"/>
      <c r="E246" s="85"/>
      <c r="F246" s="85"/>
      <c r="G246" s="85"/>
      <c r="H246" s="85"/>
      <c r="I246" s="85"/>
      <c r="J246" s="85"/>
      <c r="K246" s="85"/>
      <c r="L246" s="85"/>
      <c r="M246" s="85"/>
      <c r="N246" s="85"/>
      <c r="O246" s="85"/>
      <c r="P246" s="85"/>
      <c r="Q246" s="85"/>
      <c r="R246" s="85"/>
      <c r="S246" s="85"/>
    </row>
    <row r="247" spans="1:19">
      <c r="A247" s="85"/>
      <c r="B247" s="85"/>
      <c r="C247" s="85"/>
      <c r="D247" s="85"/>
      <c r="E247" s="85"/>
      <c r="F247" s="85"/>
      <c r="G247" s="85"/>
      <c r="H247" s="85"/>
      <c r="I247" s="85"/>
      <c r="J247" s="85"/>
      <c r="K247" s="85"/>
      <c r="L247" s="85"/>
      <c r="M247" s="85"/>
      <c r="N247" s="85"/>
      <c r="O247" s="85"/>
      <c r="P247" s="85"/>
      <c r="Q247" s="85"/>
      <c r="R247" s="85"/>
      <c r="S247" s="85"/>
    </row>
    <row r="248" spans="1:19">
      <c r="A248" s="85"/>
      <c r="B248" s="85"/>
      <c r="C248" s="85"/>
      <c r="D248" s="85"/>
      <c r="E248" s="85"/>
      <c r="F248" s="85"/>
      <c r="G248" s="85"/>
      <c r="H248" s="85"/>
      <c r="I248" s="85"/>
      <c r="J248" s="85"/>
      <c r="K248" s="85"/>
      <c r="L248" s="85"/>
      <c r="M248" s="85"/>
      <c r="N248" s="85"/>
      <c r="O248" s="85"/>
      <c r="P248" s="85"/>
      <c r="Q248" s="85"/>
      <c r="R248" s="85"/>
      <c r="S248" s="85"/>
    </row>
    <row r="249" spans="1:19">
      <c r="A249" s="85"/>
      <c r="B249" s="85"/>
      <c r="C249" s="85"/>
      <c r="D249" s="85"/>
      <c r="E249" s="85"/>
      <c r="F249" s="85"/>
      <c r="G249" s="85"/>
      <c r="H249" s="85"/>
      <c r="I249" s="85"/>
      <c r="J249" s="85"/>
      <c r="K249" s="85"/>
      <c r="L249" s="85"/>
      <c r="M249" s="85"/>
      <c r="N249" s="85"/>
      <c r="O249" s="85"/>
      <c r="P249" s="85"/>
      <c r="Q249" s="85"/>
      <c r="R249" s="85"/>
      <c r="S249" s="85"/>
    </row>
    <row r="250" spans="1:19">
      <c r="A250" s="85"/>
      <c r="B250" s="85"/>
      <c r="C250" s="85"/>
      <c r="D250" s="85"/>
      <c r="E250" s="85"/>
      <c r="F250" s="85"/>
      <c r="G250" s="85"/>
      <c r="H250" s="85"/>
      <c r="I250" s="85"/>
      <c r="J250" s="85"/>
      <c r="K250" s="85"/>
      <c r="L250" s="85"/>
      <c r="M250" s="85"/>
      <c r="N250" s="85"/>
      <c r="O250" s="85"/>
      <c r="P250" s="85"/>
      <c r="Q250" s="85"/>
      <c r="R250" s="85"/>
      <c r="S250" s="85"/>
    </row>
    <row r="251" spans="1:19">
      <c r="A251" s="85"/>
      <c r="B251" s="85"/>
      <c r="C251" s="85"/>
      <c r="D251" s="85"/>
      <c r="E251" s="85"/>
      <c r="F251" s="85"/>
      <c r="G251" s="85"/>
      <c r="H251" s="85"/>
      <c r="I251" s="85"/>
      <c r="J251" s="85"/>
      <c r="K251" s="85"/>
      <c r="L251" s="85"/>
      <c r="M251" s="85"/>
      <c r="N251" s="85"/>
      <c r="O251" s="85"/>
      <c r="P251" s="85"/>
      <c r="Q251" s="85"/>
      <c r="R251" s="85"/>
      <c r="S251" s="85"/>
    </row>
    <row r="252" spans="1:19">
      <c r="A252" s="85"/>
      <c r="B252" s="85"/>
      <c r="C252" s="85"/>
      <c r="D252" s="85"/>
      <c r="E252" s="85"/>
      <c r="F252" s="85"/>
      <c r="G252" s="85"/>
      <c r="H252" s="85"/>
      <c r="I252" s="85"/>
      <c r="J252" s="85"/>
      <c r="K252" s="85"/>
      <c r="L252" s="85"/>
      <c r="M252" s="85"/>
      <c r="N252" s="85"/>
      <c r="O252" s="85"/>
      <c r="P252" s="85"/>
      <c r="Q252" s="85"/>
      <c r="R252" s="85"/>
      <c r="S252" s="85"/>
    </row>
    <row r="253" spans="1:19">
      <c r="A253" s="85"/>
      <c r="B253" s="85"/>
      <c r="C253" s="85"/>
      <c r="D253" s="85"/>
      <c r="E253" s="85"/>
      <c r="F253" s="85"/>
      <c r="G253" s="85"/>
      <c r="H253" s="85"/>
      <c r="I253" s="85"/>
      <c r="J253" s="85"/>
      <c r="K253" s="85"/>
      <c r="L253" s="85"/>
      <c r="M253" s="85"/>
      <c r="N253" s="85"/>
      <c r="O253" s="85"/>
      <c r="P253" s="85"/>
      <c r="Q253" s="85"/>
      <c r="R253" s="85"/>
      <c r="S253" s="85"/>
    </row>
    <row r="254" spans="1:19">
      <c r="A254" s="85"/>
      <c r="B254" s="85"/>
      <c r="C254" s="85"/>
      <c r="D254" s="85"/>
      <c r="E254" s="85"/>
      <c r="F254" s="85"/>
      <c r="G254" s="85"/>
      <c r="H254" s="85"/>
      <c r="I254" s="85"/>
      <c r="J254" s="85"/>
      <c r="K254" s="85"/>
      <c r="L254" s="85"/>
      <c r="M254" s="85"/>
      <c r="N254" s="85"/>
      <c r="O254" s="85"/>
      <c r="P254" s="85"/>
      <c r="Q254" s="85"/>
      <c r="R254" s="85"/>
      <c r="S254" s="85"/>
    </row>
    <row r="255" spans="1:19">
      <c r="A255" s="85"/>
      <c r="B255" s="85"/>
      <c r="C255" s="85"/>
      <c r="D255" s="85"/>
      <c r="E255" s="85"/>
      <c r="F255" s="85"/>
      <c r="G255" s="85"/>
      <c r="H255" s="85"/>
      <c r="I255" s="85"/>
      <c r="J255" s="85"/>
      <c r="K255" s="85"/>
      <c r="L255" s="85"/>
      <c r="M255" s="85"/>
      <c r="N255" s="85"/>
      <c r="O255" s="85"/>
      <c r="P255" s="85"/>
      <c r="Q255" s="85"/>
      <c r="R255" s="85"/>
      <c r="S255" s="85"/>
    </row>
    <row r="256" spans="1:19">
      <c r="A256" s="85"/>
      <c r="B256" s="85"/>
      <c r="C256" s="85"/>
      <c r="D256" s="85"/>
      <c r="E256" s="85"/>
      <c r="F256" s="85"/>
      <c r="G256" s="85"/>
      <c r="H256" s="85"/>
      <c r="I256" s="85"/>
      <c r="J256" s="85"/>
      <c r="K256" s="85"/>
      <c r="L256" s="85"/>
      <c r="M256" s="85"/>
      <c r="N256" s="85"/>
      <c r="O256" s="85"/>
      <c r="P256" s="85"/>
      <c r="Q256" s="85"/>
      <c r="R256" s="85"/>
      <c r="S256" s="85"/>
    </row>
    <row r="257" spans="1:19">
      <c r="A257" s="85"/>
      <c r="B257" s="85"/>
      <c r="C257" s="85"/>
      <c r="D257" s="85"/>
      <c r="E257" s="85"/>
      <c r="F257" s="85"/>
      <c r="G257" s="85"/>
      <c r="H257" s="85"/>
      <c r="I257" s="85"/>
      <c r="J257" s="85"/>
      <c r="K257" s="85"/>
      <c r="L257" s="85"/>
      <c r="M257" s="85"/>
      <c r="N257" s="85"/>
      <c r="O257" s="85"/>
      <c r="P257" s="85"/>
      <c r="Q257" s="85"/>
      <c r="R257" s="85"/>
      <c r="S257" s="85"/>
    </row>
    <row r="258" spans="1:19">
      <c r="A258" s="85"/>
      <c r="B258" s="85"/>
      <c r="C258" s="85"/>
      <c r="D258" s="85"/>
      <c r="E258" s="85"/>
      <c r="F258" s="85"/>
      <c r="G258" s="85"/>
      <c r="H258" s="85"/>
      <c r="I258" s="85"/>
      <c r="J258" s="85"/>
      <c r="K258" s="85"/>
      <c r="L258" s="85"/>
      <c r="M258" s="85"/>
      <c r="N258" s="85"/>
      <c r="O258" s="85"/>
      <c r="P258" s="85"/>
      <c r="Q258" s="85"/>
      <c r="R258" s="85"/>
      <c r="S258" s="85"/>
    </row>
    <row r="259" spans="1:19">
      <c r="A259" s="85"/>
      <c r="B259" s="85"/>
      <c r="C259" s="85"/>
      <c r="D259" s="85"/>
      <c r="E259" s="85"/>
      <c r="F259" s="85"/>
      <c r="G259" s="85"/>
      <c r="H259" s="85"/>
      <c r="I259" s="85"/>
      <c r="J259" s="85"/>
      <c r="K259" s="85"/>
      <c r="L259" s="85"/>
      <c r="M259" s="85"/>
      <c r="N259" s="85"/>
      <c r="O259" s="85"/>
      <c r="P259" s="85"/>
      <c r="Q259" s="85"/>
      <c r="R259" s="85"/>
      <c r="S259" s="85"/>
    </row>
    <row r="260" spans="1:19">
      <c r="A260" s="85"/>
      <c r="B260" s="85"/>
      <c r="C260" s="85"/>
      <c r="D260" s="85"/>
      <c r="E260" s="85"/>
      <c r="F260" s="85"/>
      <c r="G260" s="85"/>
      <c r="H260" s="85"/>
      <c r="I260" s="85"/>
      <c r="J260" s="85"/>
      <c r="K260" s="85"/>
      <c r="L260" s="85"/>
      <c r="M260" s="85"/>
      <c r="N260" s="85"/>
      <c r="O260" s="85"/>
      <c r="P260" s="85"/>
      <c r="Q260" s="85"/>
      <c r="R260" s="85"/>
      <c r="S260" s="85"/>
    </row>
    <row r="261" spans="1:19">
      <c r="A261" s="85"/>
      <c r="B261" s="85"/>
      <c r="C261" s="85"/>
      <c r="D261" s="85"/>
      <c r="E261" s="85"/>
      <c r="F261" s="85"/>
      <c r="G261" s="85"/>
      <c r="H261" s="85"/>
      <c r="I261" s="85"/>
      <c r="J261" s="85"/>
      <c r="K261" s="85"/>
      <c r="L261" s="85"/>
      <c r="M261" s="85"/>
      <c r="N261" s="85"/>
      <c r="O261" s="85"/>
      <c r="P261" s="85"/>
      <c r="Q261" s="85"/>
      <c r="R261" s="85"/>
      <c r="S261" s="85"/>
    </row>
    <row r="262" spans="1:19">
      <c r="A262" s="85"/>
      <c r="B262" s="85"/>
      <c r="C262" s="85"/>
      <c r="D262" s="85"/>
      <c r="E262" s="85"/>
      <c r="F262" s="85"/>
      <c r="G262" s="85"/>
      <c r="H262" s="85"/>
      <c r="I262" s="85"/>
      <c r="J262" s="85"/>
      <c r="K262" s="85"/>
      <c r="L262" s="85"/>
      <c r="M262" s="85"/>
      <c r="N262" s="85"/>
      <c r="O262" s="85"/>
      <c r="P262" s="85"/>
      <c r="Q262" s="85"/>
      <c r="R262" s="85"/>
      <c r="S262" s="85"/>
    </row>
    <row r="263" spans="1:19">
      <c r="A263" s="85"/>
      <c r="B263" s="85"/>
      <c r="C263" s="85"/>
      <c r="D263" s="85"/>
      <c r="E263" s="85"/>
      <c r="F263" s="85"/>
      <c r="G263" s="85"/>
      <c r="H263" s="85"/>
      <c r="I263" s="85"/>
      <c r="J263" s="85"/>
      <c r="K263" s="85"/>
      <c r="L263" s="85"/>
      <c r="M263" s="85"/>
      <c r="N263" s="85"/>
      <c r="O263" s="85"/>
      <c r="P263" s="85"/>
      <c r="Q263" s="85"/>
      <c r="R263" s="85"/>
      <c r="S263" s="85"/>
    </row>
    <row r="264" spans="1:19">
      <c r="A264" s="85"/>
      <c r="B264" s="85"/>
      <c r="C264" s="85"/>
      <c r="D264" s="85"/>
      <c r="E264" s="85"/>
      <c r="F264" s="85"/>
      <c r="G264" s="85"/>
      <c r="H264" s="85"/>
      <c r="I264" s="85"/>
      <c r="J264" s="85"/>
      <c r="K264" s="85"/>
      <c r="L264" s="85"/>
      <c r="M264" s="85"/>
      <c r="N264" s="85"/>
      <c r="O264" s="85"/>
      <c r="P264" s="85"/>
      <c r="Q264" s="85"/>
      <c r="R264" s="85"/>
      <c r="S264" s="85"/>
    </row>
    <row r="265" spans="1:19">
      <c r="A265" s="85"/>
      <c r="B265" s="85"/>
      <c r="C265" s="85"/>
      <c r="D265" s="85"/>
      <c r="E265" s="85"/>
      <c r="F265" s="85"/>
      <c r="G265" s="85"/>
      <c r="H265" s="85"/>
      <c r="I265" s="85"/>
      <c r="J265" s="85"/>
      <c r="K265" s="85"/>
      <c r="L265" s="85"/>
      <c r="M265" s="85"/>
      <c r="N265" s="85"/>
      <c r="O265" s="85"/>
      <c r="P265" s="85"/>
      <c r="Q265" s="85"/>
      <c r="R265" s="85"/>
      <c r="S265" s="85"/>
    </row>
    <row r="266" spans="1:19">
      <c r="A266" s="85"/>
      <c r="B266" s="85"/>
      <c r="C266" s="85"/>
      <c r="D266" s="85"/>
      <c r="E266" s="85"/>
      <c r="F266" s="85"/>
      <c r="G266" s="85"/>
      <c r="H266" s="85"/>
      <c r="I266" s="85"/>
      <c r="J266" s="85"/>
      <c r="K266" s="85"/>
      <c r="L266" s="85"/>
      <c r="M266" s="85"/>
      <c r="N266" s="85"/>
      <c r="O266" s="85"/>
      <c r="P266" s="85"/>
      <c r="Q266" s="85"/>
      <c r="R266" s="85"/>
      <c r="S266" s="85"/>
    </row>
    <row r="267" spans="1:19">
      <c r="A267" s="85"/>
      <c r="B267" s="85"/>
      <c r="C267" s="85"/>
      <c r="D267" s="85"/>
      <c r="E267" s="85"/>
      <c r="F267" s="85"/>
      <c r="G267" s="85"/>
      <c r="H267" s="85"/>
      <c r="I267" s="85"/>
      <c r="J267" s="85"/>
      <c r="K267" s="85"/>
      <c r="L267" s="85"/>
      <c r="M267" s="85"/>
      <c r="N267" s="85"/>
      <c r="O267" s="85"/>
      <c r="P267" s="85"/>
      <c r="Q267" s="85"/>
      <c r="R267" s="85"/>
      <c r="S267" s="85"/>
    </row>
    <row r="268" spans="1:19">
      <c r="A268" s="85"/>
      <c r="B268" s="85"/>
      <c r="C268" s="85"/>
      <c r="D268" s="85"/>
      <c r="E268" s="85"/>
      <c r="F268" s="85"/>
      <c r="G268" s="85"/>
      <c r="H268" s="85"/>
      <c r="I268" s="85"/>
      <c r="J268" s="85"/>
      <c r="K268" s="85"/>
      <c r="L268" s="85"/>
      <c r="M268" s="85"/>
      <c r="N268" s="85"/>
      <c r="O268" s="85"/>
      <c r="P268" s="85"/>
      <c r="Q268" s="85"/>
      <c r="R268" s="85"/>
      <c r="S268" s="85"/>
    </row>
    <row r="269" spans="1:19">
      <c r="A269" s="85"/>
      <c r="B269" s="85"/>
      <c r="C269" s="85"/>
      <c r="D269" s="85"/>
      <c r="E269" s="85"/>
      <c r="F269" s="85"/>
      <c r="G269" s="85"/>
      <c r="H269" s="85"/>
      <c r="I269" s="85"/>
      <c r="J269" s="85"/>
      <c r="K269" s="85"/>
      <c r="L269" s="85"/>
      <c r="M269" s="85"/>
      <c r="N269" s="85"/>
      <c r="O269" s="85"/>
      <c r="P269" s="85"/>
      <c r="Q269" s="85"/>
      <c r="R269" s="85"/>
      <c r="S269" s="85"/>
    </row>
    <row r="270" spans="1:19">
      <c r="A270" s="85"/>
      <c r="B270" s="85"/>
      <c r="C270" s="85"/>
      <c r="D270" s="85"/>
      <c r="E270" s="85"/>
      <c r="F270" s="85"/>
      <c r="G270" s="85"/>
      <c r="H270" s="85"/>
      <c r="I270" s="85"/>
      <c r="J270" s="85"/>
      <c r="K270" s="85"/>
      <c r="L270" s="85"/>
      <c r="M270" s="85"/>
      <c r="N270" s="85"/>
      <c r="O270" s="85"/>
      <c r="P270" s="85"/>
      <c r="Q270" s="85"/>
      <c r="R270" s="85"/>
      <c r="S270" s="85"/>
    </row>
    <row r="271" spans="1:19">
      <c r="A271" s="85"/>
      <c r="B271" s="85"/>
      <c r="C271" s="85"/>
      <c r="D271" s="85"/>
      <c r="E271" s="85"/>
      <c r="F271" s="85"/>
      <c r="G271" s="85"/>
      <c r="H271" s="85"/>
      <c r="I271" s="85"/>
      <c r="J271" s="85"/>
      <c r="K271" s="85"/>
      <c r="L271" s="85"/>
      <c r="M271" s="85"/>
      <c r="N271" s="85"/>
      <c r="O271" s="85"/>
      <c r="P271" s="85"/>
      <c r="Q271" s="85"/>
      <c r="R271" s="85"/>
      <c r="S271" s="85"/>
    </row>
    <row r="272" spans="1:19">
      <c r="A272" s="85"/>
      <c r="B272" s="85"/>
      <c r="C272" s="85"/>
      <c r="D272" s="85"/>
      <c r="E272" s="85"/>
      <c r="F272" s="85"/>
      <c r="G272" s="85"/>
      <c r="H272" s="85"/>
      <c r="I272" s="85"/>
      <c r="J272" s="85"/>
      <c r="K272" s="85"/>
      <c r="L272" s="85"/>
      <c r="M272" s="85"/>
      <c r="N272" s="85"/>
      <c r="O272" s="85"/>
      <c r="P272" s="85"/>
      <c r="Q272" s="85"/>
      <c r="R272" s="85"/>
      <c r="S272" s="85"/>
    </row>
    <row r="273" spans="1:19">
      <c r="A273" s="85"/>
      <c r="B273" s="85"/>
      <c r="C273" s="85"/>
      <c r="D273" s="85"/>
      <c r="E273" s="85"/>
      <c r="F273" s="85"/>
      <c r="G273" s="85"/>
      <c r="H273" s="85"/>
      <c r="I273" s="85"/>
      <c r="J273" s="85"/>
      <c r="K273" s="85"/>
      <c r="L273" s="85"/>
      <c r="M273" s="85"/>
      <c r="N273" s="85"/>
      <c r="O273" s="85"/>
      <c r="P273" s="85"/>
      <c r="Q273" s="85"/>
      <c r="R273" s="85"/>
      <c r="S273" s="85"/>
    </row>
    <row r="274" spans="1:19">
      <c r="A274" s="85"/>
      <c r="B274" s="85"/>
      <c r="C274" s="85"/>
      <c r="D274" s="85"/>
      <c r="E274" s="85"/>
      <c r="F274" s="85"/>
      <c r="G274" s="85"/>
      <c r="H274" s="85"/>
      <c r="I274" s="85"/>
      <c r="J274" s="85"/>
      <c r="K274" s="85"/>
      <c r="L274" s="85"/>
      <c r="M274" s="85"/>
      <c r="N274" s="85"/>
      <c r="O274" s="85"/>
      <c r="P274" s="85"/>
      <c r="Q274" s="85"/>
      <c r="R274" s="85"/>
      <c r="S274" s="85"/>
    </row>
    <row r="275" spans="1:19">
      <c r="A275" s="85"/>
      <c r="B275" s="85"/>
      <c r="C275" s="85"/>
      <c r="D275" s="85"/>
      <c r="E275" s="85"/>
      <c r="F275" s="85"/>
      <c r="G275" s="85"/>
      <c r="H275" s="85"/>
      <c r="I275" s="85"/>
      <c r="J275" s="85"/>
      <c r="K275" s="85"/>
      <c r="L275" s="85"/>
      <c r="M275" s="85"/>
      <c r="N275" s="85"/>
      <c r="O275" s="85"/>
      <c r="P275" s="85"/>
      <c r="Q275" s="85"/>
      <c r="R275" s="85"/>
      <c r="S275" s="85"/>
    </row>
    <row r="276" spans="1:19">
      <c r="A276" s="85"/>
      <c r="B276" s="85"/>
      <c r="C276" s="85"/>
      <c r="D276" s="85"/>
      <c r="E276" s="85"/>
      <c r="F276" s="85"/>
      <c r="G276" s="85"/>
      <c r="H276" s="85"/>
      <c r="I276" s="85"/>
      <c r="J276" s="85"/>
      <c r="K276" s="85"/>
      <c r="L276" s="85"/>
      <c r="M276" s="85"/>
      <c r="N276" s="85"/>
      <c r="O276" s="85"/>
      <c r="P276" s="85"/>
      <c r="Q276" s="85"/>
      <c r="R276" s="85"/>
      <c r="S276" s="85"/>
    </row>
    <row r="277" spans="1:19">
      <c r="A277" s="85"/>
      <c r="B277" s="85"/>
      <c r="C277" s="85"/>
      <c r="D277" s="85"/>
      <c r="E277" s="85"/>
      <c r="F277" s="85"/>
      <c r="G277" s="85"/>
      <c r="H277" s="85"/>
      <c r="I277" s="85"/>
      <c r="J277" s="85"/>
      <c r="K277" s="85"/>
      <c r="L277" s="85"/>
      <c r="M277" s="85"/>
      <c r="N277" s="85"/>
      <c r="O277" s="85"/>
      <c r="P277" s="85"/>
      <c r="Q277" s="85"/>
      <c r="R277" s="85"/>
      <c r="S277" s="85"/>
    </row>
    <row r="278" spans="1:19">
      <c r="A278" s="85"/>
      <c r="B278" s="85"/>
      <c r="C278" s="85"/>
      <c r="D278" s="85"/>
      <c r="E278" s="85"/>
      <c r="F278" s="85"/>
      <c r="G278" s="85"/>
      <c r="H278" s="85"/>
      <c r="I278" s="85"/>
      <c r="J278" s="85"/>
      <c r="K278" s="85"/>
      <c r="L278" s="85"/>
      <c r="M278" s="85"/>
      <c r="N278" s="85"/>
      <c r="O278" s="85"/>
      <c r="P278" s="85"/>
      <c r="Q278" s="85"/>
      <c r="R278" s="85"/>
      <c r="S278" s="85"/>
    </row>
    <row r="279" spans="1:19">
      <c r="A279" s="85"/>
      <c r="B279" s="85"/>
      <c r="C279" s="85"/>
      <c r="D279" s="85"/>
      <c r="E279" s="85"/>
      <c r="F279" s="85"/>
      <c r="G279" s="85"/>
      <c r="H279" s="85"/>
      <c r="I279" s="85"/>
      <c r="J279" s="85"/>
      <c r="K279" s="85"/>
      <c r="L279" s="85"/>
      <c r="M279" s="85"/>
      <c r="N279" s="85"/>
      <c r="O279" s="85"/>
      <c r="P279" s="85"/>
      <c r="Q279" s="85"/>
      <c r="R279" s="85"/>
      <c r="S279" s="85"/>
    </row>
    <row r="280" spans="1:19">
      <c r="A280" s="85"/>
      <c r="B280" s="85"/>
      <c r="C280" s="85"/>
      <c r="D280" s="85"/>
      <c r="E280" s="85"/>
      <c r="F280" s="85"/>
      <c r="G280" s="85"/>
      <c r="H280" s="85"/>
      <c r="I280" s="85"/>
      <c r="J280" s="85"/>
      <c r="K280" s="85"/>
      <c r="L280" s="85"/>
      <c r="M280" s="85"/>
      <c r="N280" s="85"/>
      <c r="O280" s="85"/>
      <c r="P280" s="85"/>
      <c r="Q280" s="85"/>
      <c r="R280" s="85"/>
      <c r="S280" s="85"/>
    </row>
    <row r="281" spans="1:19">
      <c r="A281" s="85"/>
      <c r="B281" s="85"/>
      <c r="C281" s="85"/>
      <c r="D281" s="85"/>
      <c r="E281" s="85"/>
      <c r="F281" s="85"/>
      <c r="G281" s="85"/>
      <c r="H281" s="85"/>
      <c r="I281" s="85"/>
      <c r="J281" s="85"/>
      <c r="K281" s="85"/>
      <c r="L281" s="85"/>
      <c r="M281" s="85"/>
      <c r="N281" s="85"/>
      <c r="O281" s="85"/>
      <c r="P281" s="85"/>
      <c r="Q281" s="85"/>
      <c r="R281" s="85"/>
      <c r="S281" s="85"/>
    </row>
    <row r="282" spans="1:19">
      <c r="A282" s="85"/>
      <c r="B282" s="85"/>
      <c r="C282" s="85"/>
      <c r="D282" s="85"/>
      <c r="E282" s="85"/>
      <c r="F282" s="85"/>
      <c r="G282" s="85"/>
      <c r="H282" s="85"/>
      <c r="I282" s="85"/>
      <c r="J282" s="85"/>
      <c r="K282" s="85"/>
      <c r="L282" s="85"/>
      <c r="M282" s="85"/>
      <c r="N282" s="85"/>
      <c r="O282" s="85"/>
      <c r="P282" s="85"/>
      <c r="Q282" s="85"/>
      <c r="R282" s="85"/>
      <c r="S282" s="85"/>
    </row>
    <row r="283" spans="1:19">
      <c r="A283" s="85"/>
      <c r="B283" s="85"/>
      <c r="C283" s="85"/>
      <c r="D283" s="85"/>
      <c r="E283" s="85"/>
      <c r="F283" s="85"/>
      <c r="G283" s="85"/>
      <c r="H283" s="85"/>
      <c r="I283" s="85"/>
      <c r="J283" s="85"/>
      <c r="K283" s="85"/>
      <c r="L283" s="85"/>
      <c r="M283" s="85"/>
      <c r="N283" s="85"/>
      <c r="O283" s="85"/>
      <c r="P283" s="85"/>
      <c r="Q283" s="85"/>
      <c r="R283" s="85"/>
      <c r="S283" s="85"/>
    </row>
    <row r="284" spans="1:19">
      <c r="A284" s="85"/>
      <c r="B284" s="85"/>
      <c r="C284" s="85"/>
      <c r="D284" s="85"/>
      <c r="E284" s="85"/>
      <c r="F284" s="85"/>
      <c r="G284" s="85"/>
      <c r="H284" s="85"/>
      <c r="I284" s="85"/>
      <c r="J284" s="85"/>
      <c r="K284" s="85"/>
      <c r="L284" s="85"/>
      <c r="M284" s="85"/>
      <c r="N284" s="85"/>
      <c r="O284" s="85"/>
      <c r="P284" s="85"/>
      <c r="Q284" s="85"/>
      <c r="R284" s="85"/>
      <c r="S284" s="85"/>
    </row>
    <row r="285" spans="1:19">
      <c r="A285" s="85"/>
      <c r="B285" s="85"/>
      <c r="C285" s="85"/>
      <c r="D285" s="85"/>
      <c r="E285" s="85"/>
      <c r="F285" s="85"/>
      <c r="G285" s="85"/>
      <c r="H285" s="85"/>
      <c r="I285" s="85"/>
      <c r="J285" s="85"/>
      <c r="K285" s="85"/>
      <c r="L285" s="85"/>
      <c r="M285" s="85"/>
      <c r="N285" s="85"/>
      <c r="O285" s="85"/>
      <c r="P285" s="85"/>
      <c r="Q285" s="85"/>
      <c r="R285" s="85"/>
      <c r="S285" s="85"/>
    </row>
    <row r="286" spans="1:19">
      <c r="A286" s="85"/>
      <c r="B286" s="85"/>
      <c r="C286" s="85"/>
      <c r="D286" s="85"/>
      <c r="E286" s="85"/>
      <c r="F286" s="85"/>
      <c r="G286" s="85"/>
      <c r="H286" s="85"/>
      <c r="I286" s="85"/>
      <c r="J286" s="85"/>
      <c r="K286" s="85"/>
      <c r="L286" s="85"/>
      <c r="M286" s="85"/>
      <c r="N286" s="85"/>
      <c r="O286" s="85"/>
      <c r="P286" s="85"/>
      <c r="Q286" s="85"/>
      <c r="R286" s="85"/>
      <c r="S286" s="85"/>
    </row>
    <row r="287" spans="1:19">
      <c r="A287" s="85"/>
      <c r="B287" s="85"/>
      <c r="C287" s="85"/>
      <c r="D287" s="85"/>
      <c r="E287" s="85"/>
      <c r="F287" s="85"/>
      <c r="G287" s="85"/>
      <c r="H287" s="85"/>
      <c r="I287" s="85"/>
      <c r="J287" s="85"/>
      <c r="K287" s="85"/>
      <c r="L287" s="85"/>
      <c r="M287" s="85"/>
      <c r="N287" s="85"/>
      <c r="O287" s="85"/>
      <c r="P287" s="85"/>
      <c r="Q287" s="85"/>
      <c r="R287" s="85"/>
      <c r="S287" s="85"/>
    </row>
    <row r="288" spans="1:19">
      <c r="A288" s="85"/>
      <c r="B288" s="85"/>
      <c r="C288" s="85"/>
      <c r="D288" s="85"/>
      <c r="E288" s="85"/>
      <c r="F288" s="85"/>
      <c r="G288" s="85"/>
      <c r="H288" s="85"/>
      <c r="I288" s="85"/>
      <c r="J288" s="85"/>
      <c r="K288" s="85"/>
      <c r="L288" s="85"/>
      <c r="M288" s="85"/>
      <c r="N288" s="85"/>
      <c r="O288" s="85"/>
      <c r="P288" s="85"/>
      <c r="Q288" s="85"/>
      <c r="R288" s="85"/>
      <c r="S288" s="85"/>
    </row>
    <row r="289" spans="1:19">
      <c r="A289" s="85"/>
      <c r="B289" s="85"/>
      <c r="C289" s="85"/>
      <c r="D289" s="85"/>
      <c r="E289" s="85"/>
      <c r="F289" s="85"/>
      <c r="G289" s="85"/>
      <c r="H289" s="85"/>
      <c r="I289" s="85"/>
      <c r="J289" s="85"/>
      <c r="K289" s="85"/>
      <c r="L289" s="85"/>
      <c r="M289" s="85"/>
      <c r="N289" s="85"/>
      <c r="O289" s="85"/>
      <c r="P289" s="85"/>
      <c r="Q289" s="85"/>
      <c r="R289" s="85"/>
      <c r="S289" s="85"/>
    </row>
    <row r="290" spans="1:19">
      <c r="A290" s="85"/>
      <c r="B290" s="85"/>
      <c r="C290" s="85"/>
      <c r="D290" s="85"/>
      <c r="E290" s="85"/>
      <c r="F290" s="85"/>
      <c r="G290" s="85"/>
      <c r="H290" s="85"/>
      <c r="I290" s="85"/>
      <c r="J290" s="85"/>
      <c r="K290" s="85"/>
      <c r="L290" s="85"/>
      <c r="M290" s="85"/>
      <c r="N290" s="85"/>
      <c r="O290" s="85"/>
      <c r="P290" s="85"/>
      <c r="Q290" s="85"/>
      <c r="R290" s="85"/>
      <c r="S290" s="85"/>
    </row>
    <row r="291" spans="1:19">
      <c r="A291" s="85"/>
      <c r="B291" s="85"/>
      <c r="C291" s="85"/>
      <c r="D291" s="85"/>
      <c r="E291" s="85"/>
      <c r="F291" s="85"/>
      <c r="G291" s="85"/>
      <c r="H291" s="85"/>
      <c r="I291" s="85"/>
      <c r="J291" s="85"/>
      <c r="K291" s="85"/>
      <c r="L291" s="85"/>
      <c r="M291" s="85"/>
      <c r="N291" s="85"/>
      <c r="O291" s="85"/>
      <c r="P291" s="85"/>
      <c r="Q291" s="85"/>
      <c r="R291" s="85"/>
      <c r="S291" s="85"/>
    </row>
    <row r="292" spans="1:19">
      <c r="A292" s="85"/>
      <c r="B292" s="85"/>
      <c r="C292" s="85"/>
      <c r="D292" s="85"/>
      <c r="E292" s="85"/>
      <c r="F292" s="85"/>
      <c r="G292" s="85"/>
      <c r="H292" s="85"/>
      <c r="I292" s="85"/>
      <c r="J292" s="85"/>
      <c r="K292" s="85"/>
      <c r="L292" s="85"/>
      <c r="M292" s="85"/>
      <c r="N292" s="85"/>
      <c r="O292" s="85"/>
      <c r="P292" s="85"/>
      <c r="Q292" s="85"/>
      <c r="R292" s="85"/>
      <c r="S292" s="85"/>
    </row>
    <row r="293" spans="1:19">
      <c r="A293" s="85"/>
      <c r="B293" s="85"/>
      <c r="C293" s="85"/>
      <c r="D293" s="85"/>
      <c r="E293" s="85"/>
      <c r="F293" s="85"/>
      <c r="G293" s="85"/>
      <c r="H293" s="85"/>
      <c r="I293" s="85"/>
      <c r="J293" s="85"/>
      <c r="K293" s="85"/>
      <c r="L293" s="85"/>
      <c r="M293" s="85"/>
      <c r="N293" s="85"/>
      <c r="O293" s="85"/>
      <c r="P293" s="85"/>
      <c r="Q293" s="85"/>
      <c r="R293" s="85"/>
      <c r="S293" s="85"/>
    </row>
    <row r="294" spans="1:19">
      <c r="A294" s="85"/>
      <c r="B294" s="85"/>
      <c r="C294" s="85"/>
      <c r="D294" s="85"/>
      <c r="E294" s="85"/>
      <c r="F294" s="85"/>
      <c r="G294" s="85"/>
      <c r="H294" s="85"/>
      <c r="I294" s="85"/>
      <c r="J294" s="85"/>
      <c r="K294" s="85"/>
      <c r="L294" s="85"/>
      <c r="M294" s="85"/>
      <c r="N294" s="85"/>
      <c r="O294" s="85"/>
      <c r="P294" s="85"/>
      <c r="Q294" s="85"/>
      <c r="R294" s="85"/>
      <c r="S294" s="85"/>
    </row>
    <row r="295" spans="1:19">
      <c r="A295" s="85"/>
      <c r="B295" s="85"/>
      <c r="C295" s="85"/>
      <c r="D295" s="85"/>
      <c r="E295" s="85"/>
      <c r="F295" s="85"/>
      <c r="G295" s="85"/>
      <c r="H295" s="85"/>
      <c r="I295" s="85"/>
      <c r="J295" s="85"/>
      <c r="K295" s="85"/>
      <c r="L295" s="85"/>
      <c r="M295" s="85"/>
      <c r="N295" s="85"/>
      <c r="O295" s="85"/>
      <c r="P295" s="85"/>
      <c r="Q295" s="85"/>
      <c r="R295" s="85"/>
      <c r="S295" s="85"/>
    </row>
    <row r="296" spans="1:19">
      <c r="A296" s="85"/>
      <c r="B296" s="85"/>
      <c r="C296" s="85"/>
      <c r="D296" s="85"/>
      <c r="E296" s="85"/>
      <c r="F296" s="85"/>
      <c r="G296" s="85"/>
      <c r="H296" s="85"/>
      <c r="I296" s="85"/>
      <c r="J296" s="85"/>
      <c r="K296" s="85"/>
      <c r="L296" s="85"/>
      <c r="M296" s="85"/>
      <c r="N296" s="85"/>
      <c r="O296" s="85"/>
      <c r="P296" s="85"/>
      <c r="Q296" s="85"/>
      <c r="R296" s="85"/>
      <c r="S296" s="85"/>
    </row>
    <row r="297" spans="1:19">
      <c r="A297" s="85"/>
      <c r="B297" s="85"/>
      <c r="C297" s="85"/>
      <c r="D297" s="85"/>
      <c r="E297" s="85"/>
      <c r="F297" s="85"/>
      <c r="G297" s="85"/>
      <c r="H297" s="85"/>
      <c r="I297" s="85"/>
      <c r="J297" s="85"/>
      <c r="K297" s="85"/>
      <c r="L297" s="85"/>
      <c r="M297" s="85"/>
      <c r="N297" s="85"/>
      <c r="O297" s="85"/>
      <c r="P297" s="85"/>
      <c r="Q297" s="85"/>
      <c r="R297" s="85"/>
      <c r="S297" s="85"/>
    </row>
    <row r="298" spans="1:19">
      <c r="A298" s="85"/>
      <c r="B298" s="85"/>
      <c r="C298" s="85"/>
      <c r="D298" s="85"/>
      <c r="E298" s="85"/>
      <c r="F298" s="85"/>
      <c r="G298" s="85"/>
      <c r="H298" s="85"/>
      <c r="I298" s="85"/>
      <c r="J298" s="85"/>
      <c r="K298" s="85"/>
      <c r="L298" s="85"/>
      <c r="M298" s="85"/>
      <c r="N298" s="85"/>
      <c r="O298" s="85"/>
      <c r="P298" s="85"/>
      <c r="Q298" s="85"/>
      <c r="R298" s="85"/>
      <c r="S298" s="85"/>
    </row>
    <row r="299" spans="1:19">
      <c r="A299" s="85"/>
      <c r="B299" s="85"/>
      <c r="C299" s="85"/>
      <c r="D299" s="85"/>
      <c r="E299" s="85"/>
      <c r="F299" s="85"/>
      <c r="G299" s="85"/>
      <c r="H299" s="85"/>
      <c r="I299" s="85"/>
      <c r="J299" s="85"/>
      <c r="K299" s="85"/>
      <c r="L299" s="85"/>
      <c r="M299" s="85"/>
      <c r="N299" s="85"/>
      <c r="O299" s="85"/>
      <c r="P299" s="85"/>
      <c r="Q299" s="85"/>
      <c r="R299" s="85"/>
      <c r="S299" s="85"/>
    </row>
    <row r="300" spans="1:19">
      <c r="A300" s="85"/>
      <c r="B300" s="85"/>
      <c r="C300" s="85"/>
      <c r="D300" s="85"/>
      <c r="E300" s="85"/>
      <c r="F300" s="85"/>
      <c r="G300" s="85"/>
      <c r="H300" s="85"/>
      <c r="I300" s="85"/>
      <c r="J300" s="85"/>
      <c r="K300" s="85"/>
      <c r="L300" s="85"/>
      <c r="M300" s="85"/>
      <c r="N300" s="85"/>
      <c r="O300" s="85"/>
      <c r="P300" s="85"/>
      <c r="Q300" s="85"/>
      <c r="R300" s="85"/>
      <c r="S300" s="85"/>
    </row>
    <row r="301" spans="1:19">
      <c r="A301" s="85"/>
      <c r="B301" s="85"/>
      <c r="C301" s="85"/>
      <c r="D301" s="85"/>
      <c r="E301" s="85"/>
      <c r="F301" s="85"/>
      <c r="G301" s="85"/>
      <c r="H301" s="85"/>
      <c r="I301" s="85"/>
      <c r="J301" s="85"/>
      <c r="K301" s="85"/>
      <c r="L301" s="85"/>
      <c r="M301" s="85"/>
      <c r="N301" s="85"/>
      <c r="O301" s="85"/>
      <c r="P301" s="85"/>
      <c r="Q301" s="85"/>
      <c r="R301" s="85"/>
      <c r="S301" s="85"/>
    </row>
    <row r="302" spans="1:19">
      <c r="A302" s="85"/>
      <c r="B302" s="85"/>
      <c r="C302" s="85"/>
      <c r="D302" s="85"/>
      <c r="E302" s="85"/>
      <c r="F302" s="85"/>
      <c r="G302" s="85"/>
      <c r="H302" s="85"/>
      <c r="I302" s="85"/>
      <c r="J302" s="85"/>
      <c r="K302" s="85"/>
      <c r="L302" s="85"/>
      <c r="M302" s="85"/>
      <c r="N302" s="85"/>
      <c r="O302" s="85"/>
      <c r="P302" s="85"/>
      <c r="Q302" s="85"/>
      <c r="R302" s="85"/>
      <c r="S302" s="85"/>
    </row>
    <row r="303" spans="1:19">
      <c r="A303" s="85"/>
      <c r="B303" s="85"/>
      <c r="C303" s="85"/>
      <c r="D303" s="85"/>
      <c r="E303" s="85"/>
      <c r="F303" s="85"/>
      <c r="G303" s="85"/>
      <c r="H303" s="85"/>
      <c r="I303" s="85"/>
      <c r="J303" s="85"/>
      <c r="K303" s="85"/>
      <c r="L303" s="85"/>
      <c r="M303" s="85"/>
      <c r="N303" s="85"/>
      <c r="O303" s="85"/>
      <c r="P303" s="85"/>
      <c r="Q303" s="85"/>
      <c r="R303" s="85"/>
      <c r="S303" s="85"/>
    </row>
    <row r="304" spans="1:19">
      <c r="A304" s="85"/>
      <c r="B304" s="85"/>
      <c r="C304" s="85"/>
      <c r="D304" s="85"/>
      <c r="E304" s="85"/>
      <c r="F304" s="85"/>
      <c r="G304" s="85"/>
      <c r="H304" s="85"/>
      <c r="I304" s="85"/>
      <c r="J304" s="85"/>
      <c r="K304" s="85"/>
      <c r="L304" s="85"/>
      <c r="M304" s="85"/>
      <c r="N304" s="85"/>
      <c r="O304" s="85"/>
      <c r="P304" s="85"/>
      <c r="Q304" s="85"/>
      <c r="R304" s="85"/>
      <c r="S304" s="85"/>
    </row>
    <row r="305" spans="1:19">
      <c r="A305" s="85"/>
      <c r="B305" s="85"/>
      <c r="C305" s="85"/>
      <c r="D305" s="85"/>
      <c r="E305" s="85"/>
      <c r="F305" s="85"/>
      <c r="G305" s="85"/>
      <c r="H305" s="85"/>
      <c r="I305" s="85"/>
      <c r="J305" s="85"/>
      <c r="K305" s="85"/>
      <c r="L305" s="85"/>
      <c r="M305" s="85"/>
      <c r="N305" s="85"/>
      <c r="O305" s="85"/>
      <c r="P305" s="85"/>
      <c r="Q305" s="85"/>
      <c r="R305" s="85"/>
      <c r="S305" s="85"/>
    </row>
    <row r="306" spans="1:19">
      <c r="A306" s="85"/>
      <c r="B306" s="85"/>
      <c r="C306" s="85"/>
      <c r="D306" s="85"/>
      <c r="E306" s="85"/>
      <c r="F306" s="85"/>
      <c r="G306" s="85"/>
      <c r="H306" s="85"/>
      <c r="I306" s="85"/>
      <c r="J306" s="85"/>
      <c r="K306" s="85"/>
      <c r="L306" s="85"/>
      <c r="M306" s="85"/>
      <c r="N306" s="85"/>
      <c r="O306" s="85"/>
      <c r="P306" s="85"/>
      <c r="Q306" s="85"/>
      <c r="R306" s="85"/>
      <c r="S306" s="85"/>
    </row>
    <row r="307" spans="1:19">
      <c r="A307" s="85"/>
      <c r="B307" s="85"/>
      <c r="C307" s="85"/>
      <c r="D307" s="85"/>
      <c r="E307" s="85"/>
      <c r="F307" s="85"/>
      <c r="G307" s="85"/>
      <c r="H307" s="85"/>
      <c r="I307" s="85"/>
      <c r="J307" s="85"/>
      <c r="K307" s="85"/>
      <c r="L307" s="85"/>
      <c r="M307" s="85"/>
      <c r="N307" s="85"/>
      <c r="O307" s="85"/>
      <c r="P307" s="85"/>
      <c r="Q307" s="85"/>
      <c r="R307" s="85"/>
      <c r="S307" s="85"/>
    </row>
    <row r="308" spans="1:19">
      <c r="A308" s="85"/>
      <c r="B308" s="85"/>
      <c r="C308" s="85"/>
      <c r="D308" s="85"/>
      <c r="E308" s="85"/>
      <c r="F308" s="85"/>
      <c r="G308" s="85"/>
      <c r="H308" s="85"/>
      <c r="I308" s="85"/>
      <c r="J308" s="85"/>
      <c r="K308" s="85"/>
      <c r="L308" s="85"/>
      <c r="M308" s="85"/>
      <c r="N308" s="85"/>
      <c r="O308" s="85"/>
      <c r="P308" s="85"/>
      <c r="Q308" s="85"/>
      <c r="R308" s="85"/>
      <c r="S308" s="85"/>
    </row>
    <row r="309" spans="1:19">
      <c r="A309" s="85"/>
      <c r="B309" s="85"/>
      <c r="C309" s="85"/>
      <c r="D309" s="85"/>
      <c r="E309" s="85"/>
      <c r="F309" s="85"/>
      <c r="G309" s="85"/>
      <c r="H309" s="85"/>
      <c r="I309" s="85"/>
      <c r="J309" s="85"/>
      <c r="K309" s="85"/>
      <c r="L309" s="85"/>
      <c r="M309" s="85"/>
      <c r="N309" s="85"/>
      <c r="O309" s="85"/>
      <c r="P309" s="85"/>
      <c r="Q309" s="85"/>
      <c r="R309" s="85"/>
      <c r="S309" s="85"/>
    </row>
    <row r="310" spans="1:19">
      <c r="A310" s="85"/>
      <c r="B310" s="85"/>
      <c r="C310" s="85"/>
      <c r="D310" s="85"/>
      <c r="E310" s="85"/>
      <c r="F310" s="85"/>
      <c r="G310" s="85"/>
      <c r="H310" s="85"/>
      <c r="I310" s="85"/>
      <c r="J310" s="85"/>
      <c r="K310" s="85"/>
      <c r="L310" s="85"/>
      <c r="M310" s="85"/>
      <c r="N310" s="85"/>
      <c r="O310" s="85"/>
      <c r="P310" s="85"/>
      <c r="Q310" s="85"/>
      <c r="R310" s="85"/>
      <c r="S310" s="85"/>
    </row>
    <row r="311" spans="1:19">
      <c r="A311" s="85"/>
      <c r="B311" s="85"/>
      <c r="C311" s="85"/>
      <c r="D311" s="85"/>
      <c r="E311" s="85"/>
      <c r="F311" s="85"/>
      <c r="G311" s="85"/>
      <c r="H311" s="85"/>
      <c r="I311" s="85"/>
      <c r="J311" s="85"/>
      <c r="K311" s="85"/>
      <c r="L311" s="85"/>
      <c r="M311" s="85"/>
      <c r="N311" s="85"/>
      <c r="O311" s="85"/>
      <c r="P311" s="85"/>
      <c r="Q311" s="85"/>
      <c r="R311" s="85"/>
      <c r="S311" s="85"/>
    </row>
    <row r="312" spans="1:19">
      <c r="A312" s="85"/>
      <c r="B312" s="85"/>
      <c r="C312" s="85"/>
      <c r="D312" s="85"/>
      <c r="E312" s="85"/>
      <c r="F312" s="85"/>
      <c r="G312" s="85"/>
      <c r="H312" s="85"/>
      <c r="I312" s="85"/>
      <c r="J312" s="85"/>
      <c r="K312" s="85"/>
      <c r="L312" s="85"/>
      <c r="M312" s="85"/>
      <c r="N312" s="85"/>
      <c r="O312" s="85"/>
      <c r="P312" s="85"/>
      <c r="Q312" s="85"/>
      <c r="R312" s="85"/>
      <c r="S312" s="85"/>
    </row>
    <row r="313" spans="1:19">
      <c r="A313" s="85"/>
      <c r="B313" s="85"/>
      <c r="C313" s="85"/>
      <c r="D313" s="85"/>
      <c r="E313" s="85"/>
      <c r="F313" s="85"/>
      <c r="G313" s="85"/>
      <c r="H313" s="85"/>
      <c r="I313" s="85"/>
      <c r="J313" s="85"/>
      <c r="K313" s="85"/>
      <c r="L313" s="85"/>
      <c r="M313" s="85"/>
      <c r="N313" s="85"/>
      <c r="O313" s="85"/>
      <c r="P313" s="85"/>
      <c r="Q313" s="85"/>
      <c r="R313" s="85"/>
      <c r="S313" s="85"/>
    </row>
    <row r="314" spans="1:19">
      <c r="A314" s="85"/>
      <c r="B314" s="85"/>
      <c r="C314" s="85"/>
      <c r="D314" s="85"/>
      <c r="E314" s="85"/>
      <c r="F314" s="85"/>
      <c r="G314" s="85"/>
      <c r="H314" s="85"/>
      <c r="I314" s="85"/>
      <c r="J314" s="85"/>
      <c r="K314" s="85"/>
      <c r="L314" s="85"/>
      <c r="M314" s="85"/>
      <c r="N314" s="85"/>
      <c r="O314" s="85"/>
      <c r="P314" s="85"/>
      <c r="Q314" s="85"/>
      <c r="R314" s="85"/>
      <c r="S314" s="85"/>
    </row>
    <row r="315" spans="1:19">
      <c r="A315" s="85"/>
      <c r="B315" s="85"/>
      <c r="C315" s="85"/>
      <c r="D315" s="85"/>
      <c r="E315" s="85"/>
      <c r="F315" s="85"/>
      <c r="G315" s="85"/>
      <c r="H315" s="85"/>
      <c r="I315" s="85"/>
      <c r="J315" s="85"/>
      <c r="K315" s="85"/>
      <c r="L315" s="85"/>
      <c r="M315" s="85"/>
      <c r="N315" s="85"/>
      <c r="O315" s="85"/>
      <c r="P315" s="85"/>
      <c r="Q315" s="85"/>
      <c r="R315" s="85"/>
      <c r="S315" s="85"/>
    </row>
    <row r="316" spans="1:19">
      <c r="A316" s="85"/>
      <c r="B316" s="85"/>
      <c r="C316" s="85"/>
      <c r="D316" s="85"/>
      <c r="E316" s="85"/>
      <c r="F316" s="85"/>
      <c r="G316" s="85"/>
      <c r="H316" s="85"/>
      <c r="I316" s="85"/>
      <c r="J316" s="85"/>
      <c r="K316" s="85"/>
      <c r="L316" s="85"/>
      <c r="M316" s="85"/>
      <c r="N316" s="85"/>
      <c r="O316" s="85"/>
      <c r="P316" s="85"/>
      <c r="Q316" s="85"/>
      <c r="R316" s="85"/>
      <c r="S316" s="85"/>
    </row>
    <row r="317" spans="1:19">
      <c r="A317" s="85"/>
      <c r="B317" s="85"/>
      <c r="C317" s="85"/>
      <c r="D317" s="85"/>
      <c r="E317" s="85"/>
      <c r="F317" s="85"/>
      <c r="G317" s="85"/>
      <c r="H317" s="85"/>
      <c r="I317" s="85"/>
      <c r="J317" s="85"/>
      <c r="K317" s="85"/>
      <c r="L317" s="85"/>
      <c r="M317" s="85"/>
      <c r="N317" s="85"/>
      <c r="O317" s="85"/>
      <c r="P317" s="85"/>
      <c r="Q317" s="85"/>
      <c r="R317" s="85"/>
      <c r="S317" s="85"/>
    </row>
    <row r="318" spans="1:19">
      <c r="A318" s="85"/>
      <c r="B318" s="85"/>
      <c r="C318" s="85"/>
      <c r="D318" s="85"/>
      <c r="E318" s="85"/>
      <c r="F318" s="85"/>
      <c r="G318" s="85"/>
      <c r="H318" s="85"/>
      <c r="I318" s="85"/>
      <c r="J318" s="85"/>
      <c r="K318" s="85"/>
      <c r="L318" s="85"/>
      <c r="M318" s="85"/>
      <c r="N318" s="85"/>
      <c r="O318" s="85"/>
      <c r="P318" s="85"/>
      <c r="Q318" s="85"/>
      <c r="R318" s="85"/>
      <c r="S318" s="85"/>
    </row>
    <row r="319" spans="1:19">
      <c r="A319" s="85"/>
      <c r="B319" s="85"/>
      <c r="C319" s="85"/>
      <c r="D319" s="85"/>
      <c r="E319" s="85"/>
      <c r="F319" s="85"/>
      <c r="G319" s="85"/>
      <c r="H319" s="85"/>
      <c r="I319" s="85"/>
      <c r="J319" s="85"/>
      <c r="K319" s="85"/>
      <c r="L319" s="85"/>
      <c r="M319" s="85"/>
      <c r="N319" s="85"/>
      <c r="O319" s="85"/>
      <c r="P319" s="85"/>
      <c r="Q319" s="85"/>
      <c r="R319" s="85"/>
      <c r="S319" s="85"/>
    </row>
    <row r="320" spans="1:19">
      <c r="A320" s="85"/>
      <c r="B320" s="85"/>
      <c r="C320" s="85"/>
      <c r="D320" s="85"/>
      <c r="E320" s="85"/>
      <c r="F320" s="85"/>
      <c r="G320" s="85"/>
      <c r="H320" s="85"/>
      <c r="I320" s="85"/>
      <c r="J320" s="85"/>
      <c r="K320" s="85"/>
      <c r="L320" s="85"/>
      <c r="M320" s="85"/>
      <c r="N320" s="85"/>
      <c r="O320" s="85"/>
      <c r="P320" s="85"/>
      <c r="Q320" s="85"/>
      <c r="R320" s="85"/>
      <c r="S320" s="85"/>
    </row>
    <row r="321" spans="1:19">
      <c r="A321" s="85"/>
      <c r="B321" s="85"/>
      <c r="C321" s="85"/>
      <c r="D321" s="85"/>
      <c r="E321" s="85"/>
      <c r="F321" s="85"/>
      <c r="G321" s="85"/>
      <c r="H321" s="85"/>
      <c r="I321" s="85"/>
      <c r="J321" s="85"/>
      <c r="K321" s="85"/>
      <c r="L321" s="85"/>
      <c r="M321" s="85"/>
      <c r="N321" s="85"/>
      <c r="O321" s="85"/>
      <c r="P321" s="85"/>
      <c r="Q321" s="85"/>
      <c r="R321" s="85"/>
      <c r="S321" s="85"/>
    </row>
    <row r="322" spans="1:19">
      <c r="A322" s="85"/>
      <c r="B322" s="85"/>
      <c r="C322" s="85"/>
      <c r="D322" s="85"/>
      <c r="E322" s="85"/>
      <c r="F322" s="85"/>
      <c r="G322" s="85"/>
      <c r="H322" s="85"/>
      <c r="I322" s="85"/>
      <c r="J322" s="85"/>
      <c r="K322" s="85"/>
      <c r="L322" s="85"/>
      <c r="M322" s="85"/>
      <c r="N322" s="85"/>
      <c r="O322" s="85"/>
      <c r="P322" s="85"/>
      <c r="Q322" s="85"/>
      <c r="R322" s="85"/>
      <c r="S322" s="85"/>
    </row>
    <row r="323" spans="1:19">
      <c r="A323" s="85"/>
      <c r="B323" s="85"/>
      <c r="C323" s="85"/>
      <c r="D323" s="85"/>
      <c r="E323" s="85"/>
      <c r="F323" s="85"/>
      <c r="G323" s="85"/>
      <c r="H323" s="85"/>
      <c r="I323" s="85"/>
      <c r="J323" s="85"/>
      <c r="K323" s="85"/>
      <c r="L323" s="85"/>
      <c r="M323" s="85"/>
      <c r="N323" s="85"/>
      <c r="O323" s="85"/>
      <c r="P323" s="85"/>
      <c r="Q323" s="85"/>
      <c r="R323" s="85"/>
      <c r="S323" s="85"/>
    </row>
    <row r="324" spans="1:19">
      <c r="A324" s="85"/>
      <c r="B324" s="85"/>
      <c r="C324" s="85"/>
      <c r="D324" s="85"/>
      <c r="E324" s="85"/>
      <c r="F324" s="85"/>
      <c r="G324" s="85"/>
      <c r="H324" s="85"/>
      <c r="I324" s="85"/>
      <c r="J324" s="85"/>
      <c r="K324" s="85"/>
      <c r="L324" s="85"/>
      <c r="M324" s="85"/>
      <c r="N324" s="85"/>
      <c r="O324" s="85"/>
      <c r="P324" s="85"/>
      <c r="Q324" s="85"/>
      <c r="R324" s="85"/>
      <c r="S324" s="85"/>
    </row>
    <row r="325" spans="1:19">
      <c r="A325" s="85"/>
      <c r="B325" s="85"/>
      <c r="C325" s="85"/>
      <c r="D325" s="85"/>
      <c r="E325" s="85"/>
      <c r="F325" s="85"/>
      <c r="G325" s="85"/>
      <c r="H325" s="85"/>
      <c r="I325" s="85"/>
      <c r="J325" s="85"/>
      <c r="K325" s="85"/>
      <c r="L325" s="85"/>
      <c r="M325" s="85"/>
      <c r="N325" s="85"/>
      <c r="O325" s="85"/>
      <c r="P325" s="85"/>
      <c r="Q325" s="85"/>
      <c r="R325" s="85"/>
      <c r="S325" s="85"/>
    </row>
    <row r="326" spans="1:19">
      <c r="A326" s="85"/>
      <c r="B326" s="85"/>
      <c r="C326" s="85"/>
      <c r="D326" s="85"/>
      <c r="E326" s="85"/>
      <c r="F326" s="85"/>
      <c r="G326" s="85"/>
      <c r="H326" s="85"/>
      <c r="I326" s="85"/>
      <c r="J326" s="85"/>
      <c r="K326" s="85"/>
      <c r="L326" s="85"/>
      <c r="M326" s="85"/>
      <c r="N326" s="85"/>
      <c r="O326" s="85"/>
      <c r="P326" s="85"/>
      <c r="Q326" s="85"/>
      <c r="R326" s="85"/>
      <c r="S326" s="85"/>
    </row>
    <row r="327" spans="1:19">
      <c r="A327" s="85"/>
      <c r="B327" s="85"/>
      <c r="C327" s="85"/>
      <c r="D327" s="85"/>
      <c r="E327" s="85"/>
      <c r="F327" s="85"/>
      <c r="G327" s="85"/>
      <c r="H327" s="85"/>
      <c r="I327" s="85"/>
      <c r="J327" s="85"/>
      <c r="K327" s="85"/>
      <c r="L327" s="85"/>
      <c r="M327" s="85"/>
      <c r="N327" s="85"/>
      <c r="O327" s="85"/>
      <c r="P327" s="85"/>
      <c r="Q327" s="85"/>
      <c r="R327" s="85"/>
      <c r="S327" s="85"/>
    </row>
    <row r="328" spans="1:19">
      <c r="A328" s="85"/>
      <c r="B328" s="85"/>
      <c r="C328" s="85"/>
      <c r="D328" s="85"/>
      <c r="E328" s="85"/>
      <c r="F328" s="85"/>
      <c r="G328" s="85"/>
      <c r="H328" s="85"/>
      <c r="I328" s="85"/>
      <c r="J328" s="85"/>
      <c r="K328" s="85"/>
      <c r="L328" s="85"/>
      <c r="M328" s="85"/>
      <c r="N328" s="85"/>
      <c r="O328" s="85"/>
      <c r="P328" s="85"/>
      <c r="Q328" s="85"/>
      <c r="R328" s="85"/>
      <c r="S328" s="85"/>
    </row>
    <row r="329" spans="1:19">
      <c r="A329" s="85"/>
      <c r="B329" s="85"/>
      <c r="C329" s="85"/>
      <c r="D329" s="85"/>
      <c r="E329" s="85"/>
      <c r="F329" s="85"/>
      <c r="G329" s="85"/>
      <c r="H329" s="85"/>
      <c r="I329" s="85"/>
      <c r="J329" s="85"/>
      <c r="K329" s="85"/>
      <c r="L329" s="85"/>
      <c r="M329" s="85"/>
      <c r="N329" s="85"/>
      <c r="O329" s="85"/>
      <c r="P329" s="85"/>
      <c r="Q329" s="85"/>
      <c r="R329" s="85"/>
      <c r="S329" s="85"/>
    </row>
    <row r="330" spans="1:19">
      <c r="A330" s="85"/>
      <c r="B330" s="85"/>
      <c r="C330" s="85"/>
      <c r="D330" s="85"/>
      <c r="E330" s="85"/>
      <c r="F330" s="85"/>
      <c r="G330" s="85"/>
      <c r="H330" s="85"/>
      <c r="I330" s="85"/>
      <c r="J330" s="85"/>
      <c r="K330" s="85"/>
      <c r="L330" s="85"/>
      <c r="M330" s="85"/>
      <c r="N330" s="85"/>
      <c r="O330" s="85"/>
      <c r="P330" s="85"/>
      <c r="Q330" s="85"/>
      <c r="R330" s="85"/>
      <c r="S330" s="85"/>
    </row>
    <row r="331" spans="1:19">
      <c r="A331" s="85"/>
      <c r="B331" s="85"/>
      <c r="C331" s="85"/>
      <c r="D331" s="85"/>
      <c r="E331" s="85"/>
      <c r="F331" s="85"/>
      <c r="G331" s="85"/>
      <c r="H331" s="85"/>
      <c r="I331" s="85"/>
      <c r="J331" s="85"/>
      <c r="K331" s="85"/>
      <c r="L331" s="85"/>
      <c r="M331" s="85"/>
      <c r="N331" s="85"/>
      <c r="O331" s="85"/>
      <c r="P331" s="85"/>
      <c r="Q331" s="85"/>
      <c r="R331" s="85"/>
      <c r="S331" s="85"/>
    </row>
    <row r="332" spans="1:19">
      <c r="A332" s="85"/>
      <c r="B332" s="85"/>
      <c r="C332" s="85"/>
      <c r="D332" s="85"/>
      <c r="E332" s="85"/>
      <c r="F332" s="85"/>
      <c r="G332" s="85"/>
      <c r="H332" s="85"/>
      <c r="I332" s="85"/>
      <c r="J332" s="85"/>
      <c r="K332" s="85"/>
      <c r="L332" s="85"/>
      <c r="M332" s="85"/>
      <c r="N332" s="85"/>
      <c r="O332" s="85"/>
      <c r="P332" s="85"/>
      <c r="Q332" s="85"/>
      <c r="R332" s="85"/>
      <c r="S332" s="85"/>
    </row>
    <row r="333" spans="1:19">
      <c r="A333" s="85"/>
      <c r="B333" s="85"/>
      <c r="C333" s="85"/>
      <c r="D333" s="85"/>
      <c r="E333" s="85"/>
      <c r="F333" s="85"/>
      <c r="G333" s="85"/>
      <c r="H333" s="85"/>
      <c r="I333" s="85"/>
      <c r="J333" s="85"/>
      <c r="K333" s="85"/>
      <c r="L333" s="85"/>
      <c r="M333" s="85"/>
      <c r="N333" s="85"/>
      <c r="O333" s="85"/>
      <c r="P333" s="85"/>
      <c r="Q333" s="85"/>
      <c r="R333" s="85"/>
      <c r="S333" s="85"/>
    </row>
    <row r="334" spans="1:19">
      <c r="A334" s="85"/>
      <c r="B334" s="85"/>
      <c r="C334" s="85"/>
      <c r="D334" s="85"/>
      <c r="E334" s="85"/>
      <c r="F334" s="85"/>
      <c r="G334" s="85"/>
      <c r="H334" s="85"/>
      <c r="I334" s="85"/>
      <c r="J334" s="85"/>
      <c r="K334" s="85"/>
      <c r="L334" s="85"/>
      <c r="M334" s="85"/>
      <c r="N334" s="85"/>
      <c r="O334" s="85"/>
      <c r="P334" s="85"/>
      <c r="Q334" s="85"/>
      <c r="R334" s="85"/>
      <c r="S334" s="85"/>
    </row>
    <row r="335" spans="1:19">
      <c r="A335" s="85"/>
      <c r="B335" s="85"/>
      <c r="C335" s="85"/>
      <c r="D335" s="85"/>
      <c r="E335" s="85"/>
      <c r="F335" s="85"/>
      <c r="G335" s="85"/>
      <c r="H335" s="85"/>
      <c r="I335" s="85"/>
      <c r="J335" s="85"/>
      <c r="K335" s="85"/>
      <c r="L335" s="85"/>
      <c r="M335" s="85"/>
      <c r="N335" s="85"/>
      <c r="O335" s="85"/>
      <c r="P335" s="85"/>
      <c r="Q335" s="85"/>
      <c r="R335" s="85"/>
      <c r="S335" s="85"/>
    </row>
    <row r="336" spans="1:19">
      <c r="A336" s="85"/>
      <c r="B336" s="85"/>
      <c r="C336" s="85"/>
      <c r="D336" s="85"/>
      <c r="E336" s="85"/>
      <c r="F336" s="85"/>
      <c r="G336" s="85"/>
      <c r="H336" s="85"/>
      <c r="I336" s="85"/>
      <c r="J336" s="85"/>
      <c r="K336" s="85"/>
      <c r="L336" s="85"/>
      <c r="M336" s="85"/>
      <c r="N336" s="85"/>
      <c r="O336" s="85"/>
      <c r="P336" s="85"/>
      <c r="Q336" s="85"/>
      <c r="R336" s="85"/>
      <c r="S336" s="85"/>
    </row>
    <row r="337" spans="1:19">
      <c r="A337" s="85"/>
      <c r="B337" s="85"/>
      <c r="C337" s="85"/>
      <c r="D337" s="85"/>
      <c r="E337" s="85"/>
      <c r="F337" s="85"/>
      <c r="G337" s="85"/>
      <c r="H337" s="85"/>
      <c r="I337" s="85"/>
      <c r="J337" s="85"/>
      <c r="K337" s="85"/>
      <c r="L337" s="85"/>
      <c r="M337" s="85"/>
      <c r="N337" s="85"/>
      <c r="O337" s="85"/>
      <c r="P337" s="85"/>
      <c r="Q337" s="85"/>
      <c r="R337" s="85"/>
      <c r="S337" s="85"/>
    </row>
    <row r="338" spans="1:19">
      <c r="A338" s="85"/>
      <c r="B338" s="85"/>
      <c r="C338" s="85"/>
      <c r="D338" s="85"/>
      <c r="E338" s="85"/>
      <c r="F338" s="85"/>
      <c r="G338" s="85"/>
      <c r="H338" s="85"/>
      <c r="I338" s="85"/>
      <c r="J338" s="85"/>
      <c r="K338" s="85"/>
      <c r="L338" s="85"/>
      <c r="M338" s="85"/>
      <c r="N338" s="85"/>
      <c r="O338" s="85"/>
      <c r="P338" s="85"/>
      <c r="Q338" s="85"/>
      <c r="R338" s="85"/>
      <c r="S338" s="85"/>
    </row>
    <row r="339" spans="1:19">
      <c r="A339" s="85"/>
      <c r="B339" s="85"/>
      <c r="C339" s="85"/>
      <c r="D339" s="85"/>
      <c r="E339" s="85"/>
      <c r="F339" s="85"/>
      <c r="G339" s="85"/>
      <c r="H339" s="85"/>
      <c r="I339" s="85"/>
      <c r="J339" s="85"/>
      <c r="K339" s="85"/>
      <c r="L339" s="85"/>
      <c r="M339" s="85"/>
      <c r="N339" s="85"/>
      <c r="O339" s="85"/>
      <c r="P339" s="85"/>
      <c r="Q339" s="85"/>
      <c r="R339" s="85"/>
      <c r="S339" s="85"/>
    </row>
    <row r="340" spans="1:19">
      <c r="A340" s="85"/>
      <c r="B340" s="85"/>
      <c r="C340" s="85"/>
      <c r="D340" s="85"/>
      <c r="E340" s="85"/>
      <c r="F340" s="85"/>
      <c r="G340" s="85"/>
      <c r="H340" s="85"/>
      <c r="I340" s="85"/>
      <c r="J340" s="85"/>
      <c r="K340" s="85"/>
      <c r="L340" s="85"/>
      <c r="M340" s="85"/>
      <c r="N340" s="85"/>
      <c r="O340" s="85"/>
      <c r="P340" s="85"/>
      <c r="Q340" s="85"/>
      <c r="R340" s="85"/>
      <c r="S340" s="85"/>
    </row>
    <row r="341" spans="1:19">
      <c r="A341" s="85"/>
      <c r="B341" s="85"/>
      <c r="C341" s="85"/>
      <c r="D341" s="85"/>
      <c r="E341" s="85"/>
      <c r="F341" s="85"/>
      <c r="G341" s="85"/>
      <c r="H341" s="85"/>
      <c r="I341" s="85"/>
      <c r="J341" s="85"/>
      <c r="K341" s="85"/>
      <c r="L341" s="85"/>
      <c r="M341" s="85"/>
      <c r="N341" s="85"/>
      <c r="O341" s="85"/>
      <c r="P341" s="85"/>
      <c r="Q341" s="85"/>
      <c r="R341" s="85"/>
      <c r="S341" s="85"/>
    </row>
    <row r="342" spans="1:19">
      <c r="A342" s="85"/>
      <c r="B342" s="85"/>
      <c r="C342" s="85"/>
      <c r="D342" s="85"/>
      <c r="E342" s="85"/>
      <c r="F342" s="85"/>
      <c r="G342" s="85"/>
      <c r="H342" s="85"/>
      <c r="I342" s="85"/>
      <c r="J342" s="85"/>
      <c r="K342" s="85"/>
      <c r="L342" s="85"/>
      <c r="M342" s="85"/>
      <c r="N342" s="85"/>
      <c r="O342" s="85"/>
      <c r="P342" s="85"/>
      <c r="Q342" s="85"/>
      <c r="R342" s="85"/>
      <c r="S342" s="85"/>
    </row>
    <row r="343" spans="1:19">
      <c r="A343" s="85"/>
      <c r="B343" s="85"/>
      <c r="C343" s="85"/>
      <c r="D343" s="85"/>
      <c r="E343" s="85"/>
      <c r="F343" s="85"/>
      <c r="G343" s="85"/>
      <c r="H343" s="85"/>
      <c r="I343" s="85"/>
      <c r="J343" s="85"/>
      <c r="K343" s="85"/>
      <c r="L343" s="85"/>
      <c r="M343" s="85"/>
      <c r="N343" s="85"/>
      <c r="O343" s="85"/>
      <c r="P343" s="85"/>
      <c r="Q343" s="85"/>
      <c r="R343" s="85"/>
      <c r="S343" s="85"/>
    </row>
    <row r="344" spans="1:19">
      <c r="A344" s="85"/>
      <c r="B344" s="85"/>
      <c r="C344" s="85"/>
      <c r="D344" s="85"/>
      <c r="E344" s="85"/>
      <c r="F344" s="85"/>
      <c r="G344" s="85"/>
      <c r="H344" s="85"/>
      <c r="I344" s="85"/>
      <c r="J344" s="85"/>
      <c r="K344" s="85"/>
      <c r="L344" s="85"/>
      <c r="M344" s="85"/>
      <c r="N344" s="85"/>
      <c r="O344" s="85"/>
      <c r="P344" s="85"/>
      <c r="Q344" s="85"/>
      <c r="R344" s="85"/>
      <c r="S344" s="85"/>
    </row>
    <row r="345" spans="1:19">
      <c r="A345" s="85"/>
      <c r="B345" s="85"/>
      <c r="C345" s="85"/>
      <c r="D345" s="85"/>
      <c r="E345" s="85"/>
      <c r="F345" s="85"/>
      <c r="G345" s="85"/>
      <c r="H345" s="85"/>
      <c r="I345" s="85"/>
      <c r="J345" s="85"/>
      <c r="K345" s="85"/>
      <c r="L345" s="85"/>
      <c r="M345" s="85"/>
      <c r="N345" s="85"/>
      <c r="O345" s="85"/>
      <c r="P345" s="85"/>
      <c r="Q345" s="85"/>
      <c r="R345" s="85"/>
      <c r="S345" s="85"/>
    </row>
    <row r="346" spans="1:19">
      <c r="A346" s="85"/>
      <c r="B346" s="85"/>
      <c r="C346" s="85"/>
      <c r="D346" s="85"/>
      <c r="E346" s="85"/>
      <c r="F346" s="85"/>
      <c r="G346" s="85"/>
      <c r="H346" s="85"/>
      <c r="I346" s="85"/>
      <c r="J346" s="85"/>
      <c r="K346" s="85"/>
      <c r="L346" s="85"/>
      <c r="M346" s="85"/>
      <c r="N346" s="85"/>
      <c r="O346" s="85"/>
      <c r="P346" s="85"/>
      <c r="Q346" s="85"/>
      <c r="R346" s="85"/>
      <c r="S346" s="85"/>
    </row>
    <row r="347" spans="1:19">
      <c r="A347" s="85"/>
      <c r="B347" s="85"/>
      <c r="C347" s="85"/>
      <c r="D347" s="85"/>
      <c r="E347" s="85"/>
      <c r="F347" s="85"/>
      <c r="G347" s="85"/>
      <c r="H347" s="85"/>
      <c r="I347" s="85"/>
      <c r="J347" s="85"/>
      <c r="K347" s="85"/>
      <c r="L347" s="85"/>
      <c r="M347" s="85"/>
      <c r="N347" s="85"/>
      <c r="O347" s="85"/>
      <c r="P347" s="85"/>
      <c r="Q347" s="85"/>
      <c r="R347" s="85"/>
      <c r="S347" s="85"/>
    </row>
    <row r="348" spans="1:19">
      <c r="A348" s="85"/>
      <c r="B348" s="85"/>
      <c r="C348" s="85"/>
      <c r="D348" s="85"/>
      <c r="E348" s="85"/>
      <c r="F348" s="85"/>
      <c r="G348" s="85"/>
      <c r="H348" s="85"/>
      <c r="I348" s="85"/>
      <c r="J348" s="85"/>
      <c r="K348" s="85"/>
      <c r="L348" s="85"/>
      <c r="M348" s="85"/>
      <c r="N348" s="85"/>
      <c r="O348" s="85"/>
      <c r="P348" s="85"/>
      <c r="Q348" s="85"/>
      <c r="R348" s="85"/>
      <c r="S348" s="85"/>
    </row>
    <row r="349" spans="1:19">
      <c r="A349" s="85"/>
      <c r="B349" s="85"/>
      <c r="C349" s="85"/>
      <c r="D349" s="85"/>
      <c r="E349" s="85"/>
      <c r="F349" s="85"/>
      <c r="G349" s="85"/>
      <c r="H349" s="85"/>
      <c r="I349" s="85"/>
      <c r="J349" s="85"/>
      <c r="K349" s="85"/>
      <c r="L349" s="85"/>
      <c r="M349" s="85"/>
      <c r="N349" s="85"/>
      <c r="O349" s="85"/>
      <c r="P349" s="85"/>
      <c r="Q349" s="85"/>
      <c r="R349" s="85"/>
      <c r="S349" s="85"/>
    </row>
    <row r="350" spans="1:19">
      <c r="A350" s="85"/>
      <c r="B350" s="85"/>
      <c r="C350" s="85"/>
      <c r="D350" s="85"/>
      <c r="E350" s="85"/>
      <c r="F350" s="85"/>
      <c r="G350" s="85"/>
      <c r="H350" s="85"/>
      <c r="I350" s="85"/>
      <c r="J350" s="85"/>
      <c r="K350" s="85"/>
      <c r="L350" s="85"/>
      <c r="M350" s="85"/>
      <c r="N350" s="85"/>
      <c r="O350" s="85"/>
      <c r="P350" s="85"/>
      <c r="Q350" s="85"/>
      <c r="R350" s="85"/>
      <c r="S350" s="85"/>
    </row>
    <row r="351" spans="1:19">
      <c r="A351" s="85"/>
      <c r="B351" s="85"/>
      <c r="C351" s="85"/>
      <c r="D351" s="85"/>
      <c r="E351" s="85"/>
      <c r="F351" s="85"/>
      <c r="G351" s="85"/>
      <c r="H351" s="85"/>
      <c r="I351" s="85"/>
      <c r="J351" s="85"/>
      <c r="K351" s="85"/>
      <c r="L351" s="85"/>
      <c r="M351" s="85"/>
      <c r="N351" s="85"/>
      <c r="O351" s="85"/>
      <c r="P351" s="85"/>
      <c r="Q351" s="85"/>
      <c r="R351" s="85"/>
      <c r="S351" s="85"/>
    </row>
    <row r="352" spans="1:19">
      <c r="A352" s="85"/>
      <c r="B352" s="85"/>
      <c r="C352" s="85"/>
      <c r="D352" s="85"/>
      <c r="E352" s="85"/>
      <c r="F352" s="85"/>
      <c r="G352" s="85"/>
      <c r="H352" s="85"/>
      <c r="I352" s="85"/>
      <c r="J352" s="85"/>
      <c r="K352" s="85"/>
      <c r="L352" s="85"/>
      <c r="M352" s="85"/>
      <c r="N352" s="85"/>
      <c r="O352" s="85"/>
      <c r="P352" s="85"/>
      <c r="Q352" s="85"/>
      <c r="R352" s="85"/>
      <c r="S352" s="85"/>
    </row>
    <row r="353" spans="1:19">
      <c r="A353" s="85"/>
      <c r="B353" s="85"/>
      <c r="C353" s="85"/>
      <c r="D353" s="85"/>
      <c r="E353" s="85"/>
      <c r="F353" s="85"/>
      <c r="G353" s="85"/>
      <c r="H353" s="85"/>
      <c r="I353" s="85"/>
      <c r="J353" s="85"/>
      <c r="K353" s="85"/>
      <c r="L353" s="85"/>
      <c r="M353" s="85"/>
      <c r="N353" s="85"/>
      <c r="O353" s="85"/>
      <c r="P353" s="85"/>
      <c r="Q353" s="85"/>
      <c r="R353" s="85"/>
      <c r="S353" s="85"/>
    </row>
    <row r="354" spans="1:19">
      <c r="A354" s="85"/>
      <c r="B354" s="85"/>
      <c r="C354" s="85"/>
      <c r="D354" s="85"/>
      <c r="E354" s="85"/>
      <c r="F354" s="85"/>
      <c r="G354" s="85"/>
      <c r="H354" s="85"/>
      <c r="I354" s="85"/>
      <c r="J354" s="85"/>
      <c r="K354" s="85"/>
      <c r="L354" s="85"/>
      <c r="M354" s="85"/>
      <c r="N354" s="85"/>
      <c r="O354" s="85"/>
      <c r="P354" s="85"/>
      <c r="Q354" s="85"/>
      <c r="R354" s="85"/>
      <c r="S354" s="85"/>
    </row>
    <row r="355" spans="1:19">
      <c r="A355" s="85"/>
      <c r="B355" s="85"/>
      <c r="C355" s="85"/>
      <c r="D355" s="85"/>
      <c r="E355" s="85"/>
      <c r="F355" s="85"/>
      <c r="G355" s="85"/>
      <c r="H355" s="85"/>
      <c r="I355" s="85"/>
      <c r="J355" s="85"/>
      <c r="K355" s="85"/>
      <c r="L355" s="85"/>
      <c r="M355" s="85"/>
      <c r="N355" s="85"/>
      <c r="O355" s="85"/>
      <c r="P355" s="85"/>
      <c r="Q355" s="85"/>
      <c r="R355" s="85"/>
      <c r="S355" s="85"/>
    </row>
    <row r="356" spans="1:19">
      <c r="A356" s="85"/>
      <c r="B356" s="85"/>
      <c r="C356" s="85"/>
      <c r="D356" s="85"/>
      <c r="E356" s="85"/>
      <c r="F356" s="85"/>
      <c r="G356" s="85"/>
      <c r="H356" s="85"/>
      <c r="I356" s="85"/>
      <c r="J356" s="85"/>
      <c r="K356" s="85"/>
      <c r="L356" s="85"/>
      <c r="M356" s="85"/>
      <c r="N356" s="85"/>
      <c r="O356" s="85"/>
      <c r="P356" s="85"/>
      <c r="Q356" s="85"/>
      <c r="R356" s="85"/>
      <c r="S356" s="85"/>
    </row>
    <row r="357" spans="1:19">
      <c r="A357" s="85"/>
      <c r="B357" s="85"/>
      <c r="C357" s="85"/>
      <c r="D357" s="85"/>
      <c r="E357" s="85"/>
      <c r="F357" s="85"/>
      <c r="G357" s="85"/>
      <c r="H357" s="85"/>
      <c r="I357" s="85"/>
      <c r="J357" s="85"/>
      <c r="K357" s="85"/>
      <c r="L357" s="85"/>
      <c r="M357" s="85"/>
      <c r="N357" s="85"/>
      <c r="O357" s="85"/>
      <c r="P357" s="85"/>
      <c r="Q357" s="85"/>
      <c r="R357" s="85"/>
      <c r="S357" s="85"/>
    </row>
    <row r="358" spans="1:19">
      <c r="A358" s="85"/>
      <c r="B358" s="85"/>
      <c r="C358" s="85"/>
      <c r="D358" s="85"/>
      <c r="E358" s="85"/>
      <c r="F358" s="85"/>
      <c r="G358" s="85"/>
      <c r="H358" s="85"/>
      <c r="I358" s="85"/>
      <c r="J358" s="85"/>
      <c r="K358" s="85"/>
      <c r="L358" s="85"/>
      <c r="M358" s="85"/>
      <c r="N358" s="85"/>
      <c r="O358" s="85"/>
      <c r="P358" s="85"/>
      <c r="Q358" s="85"/>
      <c r="R358" s="85"/>
      <c r="S358" s="85"/>
    </row>
    <row r="359" spans="1:19">
      <c r="A359" s="85"/>
      <c r="B359" s="85"/>
      <c r="C359" s="85"/>
      <c r="D359" s="85"/>
      <c r="E359" s="85"/>
      <c r="F359" s="85"/>
      <c r="G359" s="85"/>
      <c r="H359" s="85"/>
      <c r="I359" s="85"/>
      <c r="J359" s="85"/>
      <c r="K359" s="85"/>
      <c r="L359" s="85"/>
      <c r="M359" s="85"/>
      <c r="N359" s="85"/>
      <c r="O359" s="85"/>
      <c r="P359" s="85"/>
      <c r="Q359" s="85"/>
      <c r="R359" s="85"/>
      <c r="S359" s="85"/>
    </row>
    <row r="360" spans="1:19">
      <c r="A360" s="85"/>
      <c r="B360" s="85"/>
      <c r="C360" s="85"/>
      <c r="D360" s="85"/>
      <c r="E360" s="85"/>
      <c r="F360" s="85"/>
      <c r="G360" s="85"/>
      <c r="H360" s="85"/>
      <c r="I360" s="85"/>
      <c r="J360" s="85"/>
      <c r="K360" s="85"/>
      <c r="L360" s="85"/>
      <c r="M360" s="85"/>
      <c r="N360" s="85"/>
      <c r="O360" s="85"/>
      <c r="P360" s="85"/>
      <c r="Q360" s="85"/>
      <c r="R360" s="85"/>
      <c r="S360" s="85"/>
    </row>
    <row r="361" spans="1:19">
      <c r="A361" s="85"/>
      <c r="B361" s="85"/>
      <c r="C361" s="85"/>
      <c r="D361" s="85"/>
      <c r="E361" s="85"/>
      <c r="F361" s="85"/>
      <c r="G361" s="85"/>
      <c r="H361" s="85"/>
      <c r="I361" s="85"/>
      <c r="J361" s="85"/>
      <c r="K361" s="85"/>
      <c r="L361" s="85"/>
      <c r="M361" s="85"/>
      <c r="N361" s="85"/>
      <c r="O361" s="85"/>
      <c r="P361" s="85"/>
      <c r="Q361" s="85"/>
      <c r="R361" s="85"/>
      <c r="S361" s="85"/>
    </row>
    <row r="362" spans="1:19">
      <c r="A362" s="85"/>
      <c r="B362" s="85"/>
      <c r="C362" s="85"/>
      <c r="D362" s="85"/>
      <c r="E362" s="85"/>
      <c r="F362" s="85"/>
      <c r="G362" s="85"/>
      <c r="H362" s="85"/>
      <c r="I362" s="85"/>
      <c r="J362" s="85"/>
      <c r="K362" s="85"/>
      <c r="L362" s="85"/>
      <c r="M362" s="85"/>
      <c r="N362" s="85"/>
      <c r="O362" s="85"/>
      <c r="P362" s="85"/>
      <c r="Q362" s="85"/>
      <c r="R362" s="85"/>
      <c r="S362" s="85"/>
    </row>
    <row r="363" spans="1:19">
      <c r="A363" s="85"/>
      <c r="B363" s="85"/>
      <c r="C363" s="85"/>
      <c r="D363" s="85"/>
      <c r="E363" s="85"/>
      <c r="F363" s="85"/>
      <c r="G363" s="85"/>
      <c r="H363" s="85"/>
      <c r="I363" s="85"/>
      <c r="J363" s="85"/>
      <c r="K363" s="85"/>
      <c r="L363" s="85"/>
      <c r="M363" s="85"/>
      <c r="N363" s="85"/>
      <c r="O363" s="85"/>
      <c r="P363" s="85"/>
      <c r="Q363" s="85"/>
      <c r="R363" s="85"/>
      <c r="S363" s="85"/>
    </row>
    <row r="364" spans="1:19">
      <c r="A364" s="85"/>
      <c r="B364" s="85"/>
      <c r="C364" s="85"/>
      <c r="D364" s="85"/>
      <c r="E364" s="85"/>
      <c r="F364" s="85"/>
      <c r="G364" s="85"/>
      <c r="H364" s="85"/>
      <c r="I364" s="85"/>
      <c r="J364" s="85"/>
      <c r="K364" s="85"/>
      <c r="L364" s="85"/>
      <c r="M364" s="85"/>
      <c r="N364" s="85"/>
      <c r="O364" s="85"/>
      <c r="P364" s="85"/>
      <c r="Q364" s="85"/>
      <c r="R364" s="85"/>
      <c r="S364" s="85"/>
    </row>
    <row r="365" spans="1:19">
      <c r="A365" s="85"/>
      <c r="B365" s="85"/>
      <c r="C365" s="85"/>
      <c r="D365" s="85"/>
      <c r="E365" s="85"/>
      <c r="F365" s="85"/>
      <c r="G365" s="85"/>
      <c r="H365" s="85"/>
      <c r="I365" s="85"/>
      <c r="J365" s="85"/>
      <c r="K365" s="85"/>
      <c r="L365" s="85"/>
      <c r="M365" s="85"/>
      <c r="N365" s="85"/>
      <c r="O365" s="85"/>
      <c r="P365" s="85"/>
      <c r="Q365" s="85"/>
      <c r="R365" s="85"/>
      <c r="S365" s="85"/>
    </row>
    <row r="366" spans="1:19">
      <c r="A366" s="85"/>
      <c r="B366" s="85"/>
      <c r="C366" s="85"/>
      <c r="D366" s="85"/>
      <c r="E366" s="85"/>
      <c r="F366" s="85"/>
      <c r="G366" s="85"/>
      <c r="H366" s="85"/>
      <c r="I366" s="85"/>
      <c r="J366" s="85"/>
      <c r="K366" s="85"/>
      <c r="L366" s="85"/>
      <c r="M366" s="85"/>
      <c r="N366" s="85"/>
      <c r="O366" s="85"/>
      <c r="P366" s="85"/>
      <c r="Q366" s="85"/>
      <c r="R366" s="85"/>
      <c r="S366" s="85"/>
    </row>
    <row r="367" spans="1:19">
      <c r="A367" s="85"/>
      <c r="B367" s="85"/>
      <c r="C367" s="85"/>
      <c r="D367" s="85"/>
      <c r="E367" s="85"/>
      <c r="F367" s="85"/>
      <c r="G367" s="85"/>
      <c r="H367" s="85"/>
      <c r="I367" s="85"/>
      <c r="J367" s="85"/>
      <c r="K367" s="85"/>
      <c r="L367" s="85"/>
      <c r="M367" s="85"/>
      <c r="N367" s="85"/>
      <c r="O367" s="85"/>
      <c r="P367" s="85"/>
      <c r="Q367" s="85"/>
      <c r="R367" s="85"/>
      <c r="S367" s="85"/>
    </row>
    <row r="368" spans="1:19">
      <c r="A368" s="85"/>
      <c r="B368" s="85"/>
      <c r="C368" s="85"/>
      <c r="D368" s="85"/>
      <c r="E368" s="85"/>
      <c r="F368" s="85"/>
      <c r="G368" s="85"/>
      <c r="H368" s="85"/>
      <c r="I368" s="85"/>
      <c r="J368" s="85"/>
      <c r="K368" s="85"/>
      <c r="L368" s="85"/>
      <c r="M368" s="85"/>
      <c r="N368" s="85"/>
      <c r="O368" s="85"/>
      <c r="P368" s="85"/>
      <c r="Q368" s="85"/>
      <c r="R368" s="85"/>
      <c r="S368" s="85"/>
    </row>
    <row r="369" spans="1:19">
      <c r="A369" s="85"/>
      <c r="B369" s="85"/>
      <c r="C369" s="85"/>
      <c r="D369" s="85"/>
      <c r="E369" s="85"/>
      <c r="F369" s="85"/>
      <c r="G369" s="85"/>
      <c r="H369" s="85"/>
      <c r="I369" s="85"/>
      <c r="J369" s="85"/>
      <c r="K369" s="85"/>
      <c r="L369" s="85"/>
      <c r="M369" s="85"/>
      <c r="N369" s="85"/>
      <c r="O369" s="85"/>
      <c r="P369" s="85"/>
      <c r="Q369" s="85"/>
      <c r="R369" s="85"/>
      <c r="S369" s="85"/>
    </row>
    <row r="370" spans="1:19">
      <c r="A370" s="85"/>
      <c r="B370" s="85"/>
      <c r="C370" s="85"/>
      <c r="D370" s="85"/>
      <c r="E370" s="85"/>
      <c r="F370" s="85"/>
      <c r="G370" s="85"/>
      <c r="H370" s="85"/>
      <c r="I370" s="85"/>
      <c r="J370" s="85"/>
      <c r="K370" s="85"/>
      <c r="L370" s="85"/>
      <c r="M370" s="85"/>
      <c r="N370" s="85"/>
      <c r="O370" s="85"/>
      <c r="P370" s="85"/>
      <c r="Q370" s="85"/>
      <c r="R370" s="85"/>
      <c r="S370" s="85"/>
    </row>
    <row r="371" spans="1:19">
      <c r="A371" s="85"/>
      <c r="B371" s="85"/>
      <c r="C371" s="85"/>
      <c r="D371" s="85"/>
      <c r="E371" s="85"/>
      <c r="F371" s="85"/>
      <c r="G371" s="85"/>
      <c r="H371" s="85"/>
      <c r="I371" s="85"/>
      <c r="J371" s="85"/>
      <c r="K371" s="85"/>
      <c r="L371" s="85"/>
      <c r="M371" s="85"/>
      <c r="N371" s="85"/>
      <c r="O371" s="85"/>
      <c r="P371" s="85"/>
      <c r="Q371" s="85"/>
      <c r="R371" s="85"/>
      <c r="S371" s="85"/>
    </row>
    <row r="372" spans="1:19">
      <c r="A372" s="85"/>
      <c r="B372" s="85"/>
      <c r="C372" s="85"/>
      <c r="D372" s="85"/>
      <c r="E372" s="85"/>
      <c r="F372" s="85"/>
      <c r="G372" s="85"/>
      <c r="H372" s="85"/>
      <c r="I372" s="85"/>
      <c r="J372" s="85"/>
      <c r="K372" s="85"/>
      <c r="L372" s="85"/>
      <c r="M372" s="85"/>
      <c r="N372" s="85"/>
      <c r="O372" s="85"/>
      <c r="P372" s="85"/>
      <c r="Q372" s="85"/>
      <c r="R372" s="85"/>
      <c r="S372" s="85"/>
    </row>
    <row r="373" spans="1:19">
      <c r="A373" s="85"/>
      <c r="B373" s="85"/>
      <c r="C373" s="85"/>
      <c r="D373" s="85"/>
      <c r="E373" s="85"/>
      <c r="F373" s="85"/>
      <c r="G373" s="85"/>
      <c r="H373" s="85"/>
      <c r="I373" s="85"/>
      <c r="J373" s="85"/>
      <c r="K373" s="85"/>
      <c r="L373" s="85"/>
      <c r="M373" s="85"/>
      <c r="N373" s="85"/>
      <c r="O373" s="85"/>
      <c r="P373" s="85"/>
      <c r="Q373" s="85"/>
      <c r="R373" s="85"/>
      <c r="S373" s="85"/>
    </row>
    <row r="374" spans="1:19">
      <c r="A374" s="85"/>
      <c r="B374" s="85"/>
      <c r="C374" s="85"/>
      <c r="D374" s="85"/>
      <c r="E374" s="85"/>
      <c r="F374" s="85"/>
      <c r="G374" s="85"/>
      <c r="H374" s="85"/>
      <c r="I374" s="85"/>
      <c r="J374" s="85"/>
      <c r="K374" s="85"/>
      <c r="L374" s="85"/>
      <c r="M374" s="85"/>
      <c r="N374" s="85"/>
      <c r="O374" s="85"/>
      <c r="P374" s="85"/>
      <c r="Q374" s="85"/>
      <c r="R374" s="85"/>
      <c r="S374" s="85"/>
    </row>
    <row r="375" spans="1:19">
      <c r="A375" s="85"/>
      <c r="B375" s="85"/>
      <c r="C375" s="85"/>
      <c r="D375" s="85"/>
      <c r="E375" s="85"/>
      <c r="F375" s="85"/>
      <c r="G375" s="85"/>
      <c r="H375" s="85"/>
      <c r="I375" s="85"/>
      <c r="J375" s="85"/>
      <c r="K375" s="85"/>
      <c r="L375" s="85"/>
      <c r="M375" s="85"/>
      <c r="N375" s="85"/>
      <c r="O375" s="85"/>
      <c r="P375" s="85"/>
      <c r="Q375" s="85"/>
      <c r="R375" s="85"/>
      <c r="S375" s="85"/>
    </row>
    <row r="376" spans="1:19">
      <c r="A376" s="85"/>
      <c r="B376" s="85"/>
      <c r="C376" s="85"/>
      <c r="D376" s="85"/>
      <c r="E376" s="85"/>
      <c r="F376" s="85"/>
      <c r="G376" s="85"/>
      <c r="H376" s="85"/>
      <c r="I376" s="85"/>
      <c r="J376" s="85"/>
      <c r="K376" s="85"/>
      <c r="L376" s="85"/>
      <c r="M376" s="85"/>
      <c r="N376" s="85"/>
      <c r="O376" s="85"/>
      <c r="P376" s="85"/>
      <c r="Q376" s="85"/>
      <c r="R376" s="85"/>
      <c r="S376" s="85"/>
    </row>
    <row r="377" spans="1:19">
      <c r="A377" s="85"/>
      <c r="B377" s="85"/>
      <c r="C377" s="85"/>
      <c r="D377" s="85"/>
      <c r="E377" s="85"/>
      <c r="F377" s="85"/>
      <c r="G377" s="85"/>
      <c r="H377" s="85"/>
      <c r="I377" s="85"/>
      <c r="J377" s="85"/>
      <c r="K377" s="85"/>
      <c r="L377" s="85"/>
      <c r="M377" s="85"/>
      <c r="N377" s="85"/>
      <c r="O377" s="85"/>
      <c r="P377" s="85"/>
      <c r="Q377" s="85"/>
      <c r="R377" s="85"/>
      <c r="S377" s="85"/>
    </row>
    <row r="378" spans="1:19">
      <c r="A378" s="85"/>
      <c r="B378" s="85"/>
      <c r="C378" s="85"/>
      <c r="D378" s="85"/>
      <c r="E378" s="85"/>
      <c r="F378" s="85"/>
      <c r="G378" s="85"/>
      <c r="H378" s="85"/>
      <c r="I378" s="85"/>
      <c r="J378" s="85"/>
      <c r="K378" s="85"/>
      <c r="L378" s="85"/>
      <c r="M378" s="85"/>
      <c r="N378" s="85"/>
      <c r="O378" s="85"/>
      <c r="P378" s="85"/>
      <c r="Q378" s="85"/>
      <c r="R378" s="85"/>
      <c r="S378" s="85"/>
    </row>
    <row r="379" spans="1:19">
      <c r="A379" s="85"/>
      <c r="B379" s="85"/>
      <c r="C379" s="85"/>
      <c r="D379" s="85"/>
      <c r="E379" s="85"/>
      <c r="F379" s="85"/>
      <c r="G379" s="85"/>
      <c r="H379" s="85"/>
      <c r="I379" s="85"/>
      <c r="J379" s="85"/>
      <c r="K379" s="85"/>
      <c r="L379" s="85"/>
      <c r="M379" s="85"/>
      <c r="N379" s="85"/>
      <c r="O379" s="85"/>
      <c r="P379" s="85"/>
      <c r="Q379" s="85"/>
      <c r="R379" s="85"/>
      <c r="S379" s="85"/>
    </row>
    <row r="380" spans="1:19">
      <c r="A380" s="85"/>
      <c r="B380" s="85"/>
      <c r="C380" s="85"/>
      <c r="D380" s="85"/>
      <c r="E380" s="85"/>
      <c r="F380" s="85"/>
      <c r="G380" s="85"/>
      <c r="H380" s="85"/>
      <c r="I380" s="85"/>
      <c r="J380" s="85"/>
      <c r="K380" s="85"/>
      <c r="L380" s="85"/>
      <c r="M380" s="85"/>
      <c r="N380" s="85"/>
      <c r="O380" s="85"/>
      <c r="P380" s="85"/>
      <c r="Q380" s="85"/>
      <c r="R380" s="85"/>
      <c r="S380" s="85"/>
    </row>
    <row r="381" spans="1:19">
      <c r="A381" s="85"/>
      <c r="B381" s="85"/>
      <c r="C381" s="85"/>
      <c r="D381" s="85"/>
      <c r="E381" s="85"/>
      <c r="F381" s="85"/>
      <c r="G381" s="85"/>
      <c r="H381" s="85"/>
      <c r="I381" s="85"/>
      <c r="J381" s="85"/>
      <c r="K381" s="85"/>
      <c r="L381" s="85"/>
      <c r="M381" s="85"/>
      <c r="N381" s="85"/>
      <c r="O381" s="85"/>
      <c r="P381" s="85"/>
      <c r="Q381" s="85"/>
      <c r="R381" s="85"/>
      <c r="S381" s="85"/>
    </row>
    <row r="382" spans="1:19">
      <c r="A382" s="85"/>
      <c r="B382" s="85"/>
      <c r="C382" s="85"/>
      <c r="D382" s="85"/>
      <c r="E382" s="85"/>
      <c r="F382" s="85"/>
      <c r="G382" s="85"/>
      <c r="H382" s="85"/>
      <c r="I382" s="85"/>
      <c r="J382" s="85"/>
      <c r="K382" s="85"/>
      <c r="L382" s="85"/>
      <c r="M382" s="85"/>
      <c r="N382" s="85"/>
      <c r="O382" s="85"/>
      <c r="P382" s="85"/>
      <c r="Q382" s="85"/>
      <c r="R382" s="85"/>
      <c r="S382" s="85"/>
    </row>
    <row r="383" spans="1:19">
      <c r="A383" s="85"/>
      <c r="B383" s="85"/>
      <c r="C383" s="85"/>
      <c r="D383" s="85"/>
      <c r="E383" s="85"/>
      <c r="F383" s="85"/>
      <c r="G383" s="85"/>
      <c r="H383" s="85"/>
      <c r="I383" s="85"/>
      <c r="J383" s="85"/>
      <c r="K383" s="85"/>
      <c r="L383" s="85"/>
      <c r="M383" s="85"/>
      <c r="N383" s="85"/>
      <c r="O383" s="85"/>
      <c r="P383" s="85"/>
      <c r="Q383" s="85"/>
      <c r="R383" s="85"/>
      <c r="S383" s="85"/>
    </row>
    <row r="384" spans="1:19">
      <c r="A384" s="85"/>
      <c r="B384" s="85"/>
      <c r="C384" s="85"/>
      <c r="D384" s="85"/>
      <c r="E384" s="85"/>
      <c r="F384" s="85"/>
      <c r="G384" s="85"/>
      <c r="H384" s="85"/>
      <c r="I384" s="85"/>
      <c r="J384" s="85"/>
      <c r="K384" s="85"/>
      <c r="L384" s="85"/>
      <c r="M384" s="85"/>
      <c r="N384" s="85"/>
      <c r="O384" s="85"/>
      <c r="P384" s="85"/>
      <c r="Q384" s="85"/>
      <c r="R384" s="85"/>
      <c r="S384" s="85"/>
    </row>
    <row r="385" spans="1:19">
      <c r="A385" s="85"/>
      <c r="B385" s="85"/>
      <c r="C385" s="85"/>
      <c r="D385" s="85"/>
      <c r="E385" s="85"/>
      <c r="F385" s="85"/>
      <c r="G385" s="85"/>
      <c r="H385" s="85"/>
      <c r="I385" s="85"/>
      <c r="J385" s="85"/>
      <c r="K385" s="85"/>
      <c r="L385" s="85"/>
      <c r="M385" s="85"/>
      <c r="N385" s="85"/>
      <c r="O385" s="85"/>
      <c r="P385" s="85"/>
      <c r="Q385" s="85"/>
      <c r="R385" s="85"/>
      <c r="S385" s="85"/>
    </row>
    <row r="386" spans="1:19">
      <c r="A386" s="85"/>
      <c r="B386" s="85"/>
      <c r="C386" s="85"/>
      <c r="D386" s="85"/>
      <c r="E386" s="85"/>
      <c r="F386" s="85"/>
      <c r="G386" s="85"/>
      <c r="H386" s="85"/>
      <c r="I386" s="85"/>
      <c r="J386" s="85"/>
      <c r="K386" s="85"/>
      <c r="L386" s="85"/>
      <c r="M386" s="85"/>
      <c r="N386" s="85"/>
      <c r="O386" s="85"/>
      <c r="P386" s="85"/>
      <c r="Q386" s="85"/>
      <c r="R386" s="85"/>
      <c r="S386" s="85"/>
    </row>
    <row r="387" spans="1:19">
      <c r="A387" s="85"/>
      <c r="B387" s="85"/>
      <c r="C387" s="85"/>
      <c r="D387" s="85"/>
      <c r="E387" s="85"/>
      <c r="F387" s="85"/>
      <c r="G387" s="85"/>
      <c r="H387" s="85"/>
      <c r="I387" s="85"/>
      <c r="J387" s="85"/>
      <c r="K387" s="85"/>
      <c r="L387" s="85"/>
      <c r="M387" s="85"/>
      <c r="N387" s="85"/>
      <c r="O387" s="85"/>
      <c r="P387" s="85"/>
      <c r="Q387" s="85"/>
      <c r="R387" s="85"/>
      <c r="S387" s="85"/>
    </row>
    <row r="388" spans="1:19">
      <c r="A388" s="85"/>
      <c r="B388" s="85"/>
      <c r="C388" s="85"/>
      <c r="D388" s="85"/>
      <c r="E388" s="85"/>
      <c r="F388" s="85"/>
      <c r="G388" s="85"/>
      <c r="H388" s="85"/>
      <c r="I388" s="85"/>
      <c r="J388" s="85"/>
      <c r="K388" s="85"/>
      <c r="L388" s="85"/>
      <c r="M388" s="85"/>
      <c r="N388" s="85"/>
      <c r="O388" s="85"/>
      <c r="P388" s="85"/>
      <c r="Q388" s="85"/>
      <c r="R388" s="85"/>
      <c r="S388" s="85"/>
    </row>
    <row r="389" spans="1:19">
      <c r="A389" s="85"/>
      <c r="B389" s="85"/>
      <c r="C389" s="85"/>
      <c r="D389" s="85"/>
      <c r="E389" s="85"/>
      <c r="F389" s="85"/>
      <c r="G389" s="85"/>
      <c r="H389" s="85"/>
      <c r="I389" s="85"/>
      <c r="J389" s="85"/>
      <c r="K389" s="85"/>
      <c r="L389" s="85"/>
      <c r="M389" s="85"/>
      <c r="N389" s="85"/>
      <c r="O389" s="85"/>
      <c r="P389" s="85"/>
      <c r="Q389" s="85"/>
      <c r="R389" s="85"/>
      <c r="S389" s="85"/>
    </row>
    <row r="390" spans="1:19">
      <c r="A390" s="85"/>
      <c r="B390" s="85"/>
      <c r="C390" s="85"/>
      <c r="D390" s="85"/>
      <c r="E390" s="85"/>
      <c r="F390" s="85"/>
      <c r="G390" s="85"/>
      <c r="H390" s="85"/>
      <c r="I390" s="85"/>
      <c r="J390" s="85"/>
      <c r="K390" s="85"/>
      <c r="L390" s="85"/>
      <c r="M390" s="85"/>
      <c r="N390" s="85"/>
      <c r="O390" s="85"/>
      <c r="P390" s="85"/>
      <c r="Q390" s="85"/>
      <c r="R390" s="85"/>
      <c r="S390" s="85"/>
    </row>
    <row r="391" spans="1:19">
      <c r="A391" s="85"/>
      <c r="B391" s="85"/>
      <c r="C391" s="85"/>
      <c r="D391" s="85"/>
      <c r="E391" s="85"/>
      <c r="F391" s="85"/>
      <c r="G391" s="85"/>
      <c r="H391" s="85"/>
      <c r="I391" s="85"/>
      <c r="J391" s="85"/>
      <c r="K391" s="85"/>
      <c r="L391" s="85"/>
      <c r="M391" s="85"/>
      <c r="N391" s="85"/>
      <c r="O391" s="85"/>
      <c r="P391" s="85"/>
      <c r="Q391" s="85"/>
      <c r="R391" s="85"/>
      <c r="S391" s="85"/>
    </row>
    <row r="392" spans="1:19">
      <c r="A392" s="85"/>
      <c r="B392" s="85"/>
      <c r="C392" s="85"/>
      <c r="D392" s="85"/>
      <c r="E392" s="85"/>
      <c r="F392" s="85"/>
      <c r="G392" s="85"/>
      <c r="H392" s="85"/>
      <c r="I392" s="85"/>
      <c r="J392" s="85"/>
      <c r="K392" s="85"/>
      <c r="L392" s="85"/>
      <c r="M392" s="85"/>
      <c r="N392" s="85"/>
      <c r="O392" s="85"/>
      <c r="P392" s="85"/>
      <c r="Q392" s="85"/>
      <c r="R392" s="85"/>
      <c r="S392" s="85"/>
    </row>
    <row r="393" spans="1:19">
      <c r="A393" s="85"/>
      <c r="B393" s="85"/>
      <c r="C393" s="85"/>
      <c r="D393" s="85"/>
      <c r="E393" s="85"/>
      <c r="F393" s="85"/>
      <c r="G393" s="85"/>
      <c r="H393" s="85"/>
      <c r="I393" s="85"/>
      <c r="J393" s="85"/>
      <c r="K393" s="85"/>
      <c r="L393" s="85"/>
      <c r="M393" s="85"/>
      <c r="N393" s="85"/>
      <c r="O393" s="85"/>
      <c r="P393" s="85"/>
      <c r="Q393" s="85"/>
      <c r="R393" s="85"/>
      <c r="S393" s="85"/>
    </row>
    <row r="394" spans="1:19">
      <c r="A394" s="85"/>
      <c r="B394" s="85"/>
      <c r="C394" s="85"/>
      <c r="D394" s="85"/>
      <c r="E394" s="85"/>
      <c r="F394" s="85"/>
      <c r="G394" s="85"/>
      <c r="H394" s="85"/>
      <c r="I394" s="85"/>
      <c r="J394" s="85"/>
      <c r="K394" s="85"/>
      <c r="L394" s="85"/>
      <c r="M394" s="85"/>
      <c r="N394" s="85"/>
      <c r="O394" s="85"/>
      <c r="P394" s="85"/>
      <c r="Q394" s="85"/>
      <c r="R394" s="85"/>
      <c r="S394" s="85"/>
    </row>
    <row r="395" spans="1:19">
      <c r="A395" s="85"/>
      <c r="B395" s="85"/>
      <c r="C395" s="85"/>
      <c r="D395" s="85"/>
      <c r="E395" s="85"/>
      <c r="F395" s="85"/>
      <c r="G395" s="85"/>
      <c r="H395" s="85"/>
      <c r="I395" s="85"/>
      <c r="J395" s="85"/>
      <c r="K395" s="85"/>
      <c r="L395" s="85"/>
      <c r="M395" s="85"/>
      <c r="N395" s="85"/>
      <c r="O395" s="85"/>
      <c r="P395" s="85"/>
      <c r="Q395" s="85"/>
      <c r="R395" s="85"/>
      <c r="S395" s="85"/>
    </row>
    <row r="396" spans="1:19">
      <c r="A396" s="85"/>
      <c r="B396" s="85"/>
      <c r="C396" s="85"/>
      <c r="D396" s="85"/>
      <c r="E396" s="85"/>
      <c r="F396" s="85"/>
      <c r="G396" s="85"/>
      <c r="H396" s="85"/>
      <c r="I396" s="85"/>
      <c r="J396" s="85"/>
      <c r="K396" s="85"/>
      <c r="L396" s="85"/>
      <c r="M396" s="85"/>
      <c r="N396" s="85"/>
      <c r="O396" s="85"/>
      <c r="P396" s="85"/>
      <c r="Q396" s="85"/>
      <c r="R396" s="85"/>
      <c r="S396" s="85"/>
    </row>
    <row r="397" spans="1:19">
      <c r="A397" s="85"/>
      <c r="B397" s="85"/>
      <c r="C397" s="85"/>
      <c r="D397" s="85"/>
      <c r="E397" s="85"/>
      <c r="F397" s="85"/>
      <c r="G397" s="85"/>
      <c r="H397" s="85"/>
      <c r="I397" s="85"/>
      <c r="J397" s="85"/>
      <c r="K397" s="85"/>
      <c r="L397" s="85"/>
      <c r="M397" s="85"/>
      <c r="N397" s="85"/>
      <c r="O397" s="85"/>
      <c r="P397" s="85"/>
      <c r="Q397" s="85"/>
      <c r="R397" s="85"/>
      <c r="S397" s="85"/>
    </row>
    <row r="398" spans="1:19">
      <c r="A398" s="85"/>
      <c r="B398" s="85"/>
      <c r="C398" s="85"/>
      <c r="D398" s="85"/>
      <c r="E398" s="85"/>
      <c r="F398" s="85"/>
      <c r="G398" s="85"/>
      <c r="H398" s="85"/>
      <c r="I398" s="85"/>
      <c r="J398" s="85"/>
      <c r="K398" s="85"/>
      <c r="L398" s="85"/>
      <c r="M398" s="85"/>
      <c r="N398" s="85"/>
      <c r="O398" s="85"/>
      <c r="P398" s="85"/>
      <c r="Q398" s="85"/>
      <c r="R398" s="85"/>
      <c r="S398" s="85"/>
    </row>
    <row r="399" spans="1:19">
      <c r="A399" s="85"/>
      <c r="B399" s="85"/>
      <c r="C399" s="85"/>
      <c r="D399" s="85"/>
      <c r="E399" s="85"/>
      <c r="F399" s="85"/>
      <c r="G399" s="85"/>
      <c r="H399" s="85"/>
      <c r="I399" s="85"/>
      <c r="J399" s="85"/>
      <c r="K399" s="85"/>
      <c r="L399" s="85"/>
      <c r="M399" s="85"/>
      <c r="N399" s="85"/>
      <c r="O399" s="85"/>
      <c r="P399" s="85"/>
      <c r="Q399" s="85"/>
      <c r="R399" s="85"/>
      <c r="S399" s="85"/>
    </row>
    <row r="400" spans="1:19">
      <c r="A400" s="85"/>
      <c r="B400" s="85"/>
      <c r="C400" s="85"/>
      <c r="D400" s="85"/>
      <c r="E400" s="85"/>
      <c r="F400" s="85"/>
      <c r="G400" s="85"/>
      <c r="H400" s="85"/>
      <c r="I400" s="85"/>
      <c r="J400" s="85"/>
      <c r="K400" s="85"/>
      <c r="L400" s="85"/>
      <c r="M400" s="85"/>
      <c r="N400" s="85"/>
      <c r="O400" s="85"/>
      <c r="P400" s="85"/>
      <c r="Q400" s="85"/>
      <c r="R400" s="85"/>
      <c r="S400" s="85"/>
    </row>
    <row r="401" spans="1:19">
      <c r="A401" s="85"/>
      <c r="B401" s="85"/>
      <c r="C401" s="85"/>
      <c r="D401" s="85"/>
      <c r="E401" s="85"/>
      <c r="F401" s="85"/>
      <c r="G401" s="85"/>
      <c r="H401" s="85"/>
      <c r="I401" s="85"/>
      <c r="J401" s="85"/>
      <c r="K401" s="85"/>
      <c r="L401" s="85"/>
      <c r="M401" s="85"/>
      <c r="N401" s="85"/>
      <c r="O401" s="85"/>
      <c r="P401" s="85"/>
      <c r="Q401" s="85"/>
      <c r="R401" s="85"/>
      <c r="S401" s="85"/>
    </row>
    <row r="402" spans="1:19">
      <c r="A402" s="85"/>
      <c r="B402" s="85"/>
      <c r="C402" s="85"/>
      <c r="D402" s="85"/>
      <c r="E402" s="85"/>
      <c r="F402" s="85"/>
      <c r="G402" s="85"/>
      <c r="H402" s="85"/>
      <c r="I402" s="85"/>
      <c r="J402" s="85"/>
      <c r="K402" s="85"/>
      <c r="L402" s="85"/>
      <c r="M402" s="85"/>
      <c r="N402" s="85"/>
      <c r="O402" s="85"/>
      <c r="P402" s="85"/>
      <c r="Q402" s="85"/>
      <c r="R402" s="85"/>
      <c r="S402" s="85"/>
    </row>
    <row r="403" spans="1:19">
      <c r="A403" s="85"/>
      <c r="B403" s="85"/>
      <c r="C403" s="85"/>
      <c r="D403" s="85"/>
      <c r="E403" s="85"/>
      <c r="F403" s="85"/>
      <c r="G403" s="85"/>
      <c r="H403" s="85"/>
      <c r="I403" s="85"/>
      <c r="J403" s="85"/>
      <c r="K403" s="85"/>
      <c r="L403" s="85"/>
      <c r="M403" s="85"/>
      <c r="N403" s="85"/>
      <c r="O403" s="85"/>
      <c r="P403" s="85"/>
      <c r="Q403" s="85"/>
      <c r="R403" s="85"/>
      <c r="S403" s="85"/>
    </row>
    <row r="404" spans="1:19">
      <c r="A404" s="85"/>
      <c r="B404" s="85"/>
      <c r="C404" s="85"/>
      <c r="D404" s="85"/>
      <c r="E404" s="85"/>
      <c r="F404" s="85"/>
      <c r="G404" s="85"/>
      <c r="H404" s="85"/>
      <c r="I404" s="85"/>
      <c r="J404" s="85"/>
      <c r="K404" s="85"/>
      <c r="L404" s="85"/>
      <c r="M404" s="85"/>
      <c r="N404" s="85"/>
      <c r="O404" s="85"/>
      <c r="P404" s="85"/>
      <c r="Q404" s="85"/>
      <c r="R404" s="85"/>
      <c r="S404" s="85"/>
    </row>
    <row r="405" spans="1:19">
      <c r="A405" s="85"/>
      <c r="B405" s="85"/>
      <c r="C405" s="85"/>
      <c r="D405" s="85"/>
      <c r="E405" s="85"/>
      <c r="F405" s="85"/>
      <c r="G405" s="85"/>
      <c r="H405" s="85"/>
      <c r="I405" s="85"/>
      <c r="J405" s="85"/>
      <c r="K405" s="85"/>
      <c r="L405" s="85"/>
      <c r="M405" s="85"/>
      <c r="N405" s="85"/>
      <c r="O405" s="85"/>
      <c r="P405" s="85"/>
      <c r="Q405" s="85"/>
      <c r="R405" s="85"/>
      <c r="S405" s="85"/>
    </row>
    <row r="406" spans="1:19">
      <c r="A406" s="85"/>
      <c r="B406" s="85"/>
      <c r="C406" s="85"/>
      <c r="D406" s="85"/>
      <c r="E406" s="85"/>
      <c r="F406" s="85"/>
      <c r="G406" s="85"/>
      <c r="H406" s="85"/>
      <c r="I406" s="85"/>
      <c r="J406" s="85"/>
      <c r="K406" s="85"/>
      <c r="L406" s="85"/>
      <c r="M406" s="85"/>
      <c r="N406" s="85"/>
      <c r="O406" s="85"/>
      <c r="P406" s="85"/>
      <c r="Q406" s="85"/>
      <c r="R406" s="85"/>
      <c r="S406" s="85"/>
    </row>
    <row r="407" spans="1:19">
      <c r="A407" s="85"/>
      <c r="B407" s="85"/>
      <c r="C407" s="85"/>
      <c r="D407" s="85"/>
      <c r="E407" s="85"/>
      <c r="F407" s="85"/>
      <c r="G407" s="85"/>
      <c r="H407" s="85"/>
      <c r="I407" s="85"/>
      <c r="J407" s="85"/>
      <c r="K407" s="85"/>
      <c r="L407" s="85"/>
      <c r="M407" s="85"/>
      <c r="N407" s="85"/>
      <c r="O407" s="85"/>
      <c r="P407" s="85"/>
      <c r="Q407" s="85"/>
      <c r="R407" s="85"/>
      <c r="S407" s="85"/>
    </row>
    <row r="408" spans="1:19">
      <c r="A408" s="85"/>
      <c r="B408" s="85"/>
      <c r="C408" s="85"/>
      <c r="D408" s="85"/>
      <c r="E408" s="85"/>
      <c r="F408" s="85"/>
      <c r="G408" s="85"/>
      <c r="H408" s="85"/>
      <c r="I408" s="85"/>
      <c r="J408" s="85"/>
      <c r="K408" s="85"/>
      <c r="L408" s="85"/>
      <c r="M408" s="85"/>
      <c r="N408" s="85"/>
      <c r="O408" s="85"/>
      <c r="P408" s="85"/>
      <c r="Q408" s="85"/>
      <c r="R408" s="85"/>
      <c r="S408" s="85"/>
    </row>
    <row r="409" spans="1:19">
      <c r="A409" s="85"/>
      <c r="B409" s="85"/>
      <c r="C409" s="85"/>
      <c r="D409" s="85"/>
      <c r="E409" s="85"/>
      <c r="F409" s="85"/>
      <c r="G409" s="85"/>
      <c r="H409" s="85"/>
      <c r="I409" s="85"/>
      <c r="J409" s="85"/>
      <c r="K409" s="85"/>
      <c r="L409" s="85"/>
      <c r="M409" s="85"/>
      <c r="N409" s="85"/>
      <c r="O409" s="85"/>
      <c r="P409" s="85"/>
      <c r="Q409" s="85"/>
      <c r="R409" s="85"/>
      <c r="S409" s="85"/>
    </row>
    <row r="410" spans="1:19">
      <c r="A410" s="85"/>
      <c r="B410" s="85"/>
      <c r="C410" s="85"/>
      <c r="D410" s="85"/>
      <c r="E410" s="85"/>
      <c r="F410" s="85"/>
      <c r="G410" s="85"/>
      <c r="H410" s="85"/>
      <c r="I410" s="85"/>
      <c r="J410" s="85"/>
      <c r="K410" s="85"/>
      <c r="L410" s="85"/>
      <c r="M410" s="85"/>
      <c r="N410" s="85"/>
      <c r="O410" s="85"/>
      <c r="P410" s="85"/>
      <c r="Q410" s="85"/>
      <c r="R410" s="85"/>
      <c r="S410" s="85"/>
    </row>
    <row r="411" spans="1:19">
      <c r="A411" s="85"/>
      <c r="B411" s="85"/>
      <c r="C411" s="85"/>
      <c r="D411" s="85"/>
      <c r="E411" s="85"/>
      <c r="F411" s="85"/>
      <c r="G411" s="85"/>
      <c r="H411" s="85"/>
      <c r="I411" s="85"/>
      <c r="J411" s="85"/>
      <c r="K411" s="85"/>
      <c r="L411" s="85"/>
      <c r="M411" s="85"/>
      <c r="N411" s="85"/>
      <c r="O411" s="85"/>
      <c r="P411" s="85"/>
      <c r="Q411" s="85"/>
      <c r="R411" s="85"/>
      <c r="S411" s="85"/>
    </row>
    <row r="412" spans="1:19">
      <c r="A412" s="85"/>
      <c r="B412" s="85"/>
      <c r="C412" s="85"/>
      <c r="D412" s="85"/>
      <c r="E412" s="85"/>
      <c r="F412" s="85"/>
      <c r="G412" s="85"/>
      <c r="H412" s="85"/>
      <c r="I412" s="85"/>
      <c r="J412" s="85"/>
      <c r="K412" s="85"/>
      <c r="L412" s="85"/>
      <c r="M412" s="85"/>
      <c r="N412" s="85"/>
      <c r="O412" s="85"/>
      <c r="P412" s="85"/>
      <c r="Q412" s="85"/>
      <c r="R412" s="85"/>
      <c r="S412" s="85"/>
    </row>
    <row r="413" spans="1:19">
      <c r="A413" s="85"/>
      <c r="B413" s="85"/>
      <c r="C413" s="85"/>
      <c r="D413" s="85"/>
      <c r="E413" s="85"/>
      <c r="F413" s="85"/>
      <c r="G413" s="85"/>
      <c r="H413" s="85"/>
      <c r="I413" s="85"/>
      <c r="J413" s="85"/>
      <c r="K413" s="85"/>
      <c r="L413" s="85"/>
      <c r="M413" s="85"/>
      <c r="N413" s="85"/>
      <c r="O413" s="85"/>
      <c r="P413" s="85"/>
      <c r="Q413" s="85"/>
      <c r="R413" s="85"/>
      <c r="S413" s="85"/>
    </row>
    <row r="414" spans="1:19">
      <c r="A414" s="85"/>
      <c r="B414" s="85"/>
      <c r="C414" s="85"/>
      <c r="D414" s="85"/>
      <c r="E414" s="85"/>
      <c r="F414" s="85"/>
      <c r="G414" s="85"/>
      <c r="H414" s="85"/>
      <c r="I414" s="85"/>
      <c r="J414" s="85"/>
      <c r="K414" s="85"/>
      <c r="L414" s="85"/>
      <c r="M414" s="85"/>
      <c r="N414" s="85"/>
      <c r="O414" s="85"/>
      <c r="P414" s="85"/>
      <c r="Q414" s="85"/>
      <c r="R414" s="85"/>
      <c r="S414" s="85"/>
    </row>
    <row r="415" spans="1:19">
      <c r="A415" s="85"/>
      <c r="B415" s="85"/>
      <c r="C415" s="85"/>
      <c r="D415" s="85"/>
      <c r="E415" s="85"/>
      <c r="F415" s="85"/>
      <c r="G415" s="85"/>
      <c r="H415" s="85"/>
      <c r="I415" s="85"/>
      <c r="J415" s="85"/>
      <c r="K415" s="85"/>
      <c r="L415" s="85"/>
      <c r="M415" s="85"/>
      <c r="N415" s="85"/>
      <c r="O415" s="85"/>
      <c r="P415" s="85"/>
      <c r="Q415" s="85"/>
      <c r="R415" s="85"/>
      <c r="S415" s="85"/>
    </row>
    <row r="416" spans="1:19">
      <c r="A416" s="85"/>
      <c r="B416" s="85"/>
      <c r="C416" s="85"/>
      <c r="D416" s="85"/>
      <c r="E416" s="85"/>
      <c r="F416" s="85"/>
      <c r="G416" s="85"/>
      <c r="H416" s="85"/>
      <c r="I416" s="85"/>
      <c r="J416" s="85"/>
      <c r="K416" s="85"/>
      <c r="L416" s="85"/>
      <c r="M416" s="85"/>
      <c r="N416" s="85"/>
      <c r="O416" s="85"/>
      <c r="P416" s="85"/>
      <c r="Q416" s="85"/>
      <c r="R416" s="85"/>
      <c r="S416" s="85"/>
    </row>
    <row r="417" spans="1:19">
      <c r="A417" s="85"/>
      <c r="B417" s="85"/>
      <c r="C417" s="85"/>
      <c r="D417" s="85"/>
      <c r="E417" s="85"/>
      <c r="F417" s="85"/>
      <c r="G417" s="85"/>
      <c r="H417" s="85"/>
      <c r="I417" s="85"/>
      <c r="J417" s="85"/>
      <c r="K417" s="85"/>
      <c r="L417" s="85"/>
      <c r="M417" s="85"/>
      <c r="N417" s="85"/>
      <c r="O417" s="85"/>
      <c r="P417" s="85"/>
      <c r="Q417" s="85"/>
      <c r="R417" s="85"/>
      <c r="S417" s="85"/>
    </row>
    <row r="418" spans="1:19">
      <c r="A418" s="85"/>
      <c r="B418" s="85"/>
      <c r="C418" s="85"/>
      <c r="D418" s="85"/>
      <c r="E418" s="85"/>
      <c r="F418" s="85"/>
      <c r="G418" s="85"/>
      <c r="H418" s="85"/>
      <c r="I418" s="85"/>
      <c r="J418" s="85"/>
      <c r="K418" s="85"/>
      <c r="L418" s="85"/>
      <c r="M418" s="85"/>
      <c r="N418" s="85"/>
      <c r="O418" s="85"/>
      <c r="P418" s="85"/>
      <c r="Q418" s="85"/>
      <c r="R418" s="85"/>
      <c r="S418" s="85"/>
    </row>
    <row r="419" spans="1:19">
      <c r="A419" s="85"/>
      <c r="B419" s="85"/>
      <c r="C419" s="85"/>
      <c r="D419" s="85"/>
      <c r="E419" s="85"/>
      <c r="F419" s="85"/>
      <c r="G419" s="85"/>
      <c r="H419" s="85"/>
      <c r="I419" s="85"/>
      <c r="J419" s="85"/>
      <c r="K419" s="85"/>
      <c r="L419" s="85"/>
      <c r="M419" s="85"/>
      <c r="N419" s="85"/>
      <c r="O419" s="85"/>
      <c r="P419" s="85"/>
      <c r="Q419" s="85"/>
      <c r="R419" s="85"/>
      <c r="S419" s="85"/>
    </row>
    <row r="420" spans="1:19">
      <c r="A420" s="85"/>
      <c r="B420" s="85"/>
      <c r="C420" s="85"/>
      <c r="D420" s="85"/>
      <c r="E420" s="85"/>
      <c r="F420" s="85"/>
      <c r="G420" s="85"/>
      <c r="H420" s="85"/>
      <c r="I420" s="85"/>
      <c r="J420" s="85"/>
      <c r="K420" s="85"/>
      <c r="L420" s="85"/>
      <c r="M420" s="85"/>
      <c r="N420" s="85"/>
      <c r="O420" s="85"/>
      <c r="P420" s="85"/>
      <c r="Q420" s="85"/>
      <c r="R420" s="85"/>
      <c r="S420" s="85"/>
    </row>
    <row r="421" spans="1:19">
      <c r="A421" s="85"/>
      <c r="B421" s="85"/>
      <c r="C421" s="85"/>
      <c r="D421" s="85"/>
      <c r="E421" s="85"/>
      <c r="F421" s="85"/>
      <c r="G421" s="85"/>
      <c r="H421" s="85"/>
      <c r="I421" s="85"/>
      <c r="J421" s="85"/>
      <c r="K421" s="85"/>
      <c r="L421" s="85"/>
      <c r="M421" s="85"/>
      <c r="N421" s="85"/>
      <c r="O421" s="85"/>
      <c r="P421" s="85"/>
      <c r="Q421" s="85"/>
      <c r="R421" s="85"/>
      <c r="S421" s="85"/>
    </row>
    <row r="422" spans="1:19">
      <c r="A422" s="85"/>
      <c r="B422" s="85"/>
      <c r="C422" s="85"/>
      <c r="D422" s="85"/>
      <c r="E422" s="85"/>
      <c r="F422" s="85"/>
      <c r="G422" s="85"/>
      <c r="H422" s="85"/>
      <c r="I422" s="85"/>
      <c r="J422" s="85"/>
      <c r="K422" s="85"/>
      <c r="L422" s="85"/>
      <c r="M422" s="85"/>
      <c r="N422" s="85"/>
      <c r="O422" s="85"/>
      <c r="P422" s="85"/>
      <c r="Q422" s="85"/>
      <c r="R422" s="85"/>
      <c r="S422" s="85"/>
    </row>
    <row r="423" spans="1:19">
      <c r="A423" s="85"/>
      <c r="B423" s="85"/>
      <c r="C423" s="85"/>
      <c r="D423" s="85"/>
      <c r="E423" s="85"/>
      <c r="F423" s="85"/>
      <c r="G423" s="85"/>
      <c r="H423" s="85"/>
      <c r="I423" s="85"/>
      <c r="J423" s="85"/>
      <c r="K423" s="85"/>
      <c r="L423" s="85"/>
      <c r="M423" s="85"/>
      <c r="N423" s="85"/>
      <c r="O423" s="85"/>
      <c r="P423" s="85"/>
      <c r="Q423" s="85"/>
      <c r="R423" s="85"/>
      <c r="S423" s="85"/>
    </row>
    <row r="424" spans="1:19">
      <c r="A424" s="85"/>
      <c r="B424" s="85"/>
      <c r="C424" s="85"/>
      <c r="D424" s="85"/>
      <c r="E424" s="85"/>
      <c r="F424" s="85"/>
      <c r="G424" s="85"/>
      <c r="H424" s="85"/>
      <c r="I424" s="85"/>
      <c r="J424" s="85"/>
      <c r="K424" s="85"/>
      <c r="L424" s="85"/>
      <c r="M424" s="85"/>
      <c r="N424" s="85"/>
      <c r="O424" s="85"/>
      <c r="P424" s="85"/>
      <c r="Q424" s="85"/>
      <c r="R424" s="85"/>
      <c r="S424" s="85"/>
    </row>
    <row r="425" spans="1:19">
      <c r="A425" s="85"/>
      <c r="B425" s="85"/>
      <c r="C425" s="85"/>
      <c r="D425" s="85"/>
      <c r="E425" s="85"/>
      <c r="F425" s="85"/>
      <c r="G425" s="85"/>
      <c r="H425" s="85"/>
      <c r="I425" s="85"/>
      <c r="J425" s="85"/>
      <c r="K425" s="85"/>
      <c r="L425" s="85"/>
      <c r="M425" s="85"/>
      <c r="N425" s="85"/>
      <c r="O425" s="85"/>
      <c r="P425" s="85"/>
      <c r="Q425" s="85"/>
      <c r="R425" s="85"/>
      <c r="S425" s="85"/>
    </row>
    <row r="426" spans="1:19">
      <c r="A426" s="85"/>
      <c r="B426" s="85"/>
      <c r="C426" s="85"/>
      <c r="D426" s="85"/>
      <c r="E426" s="85"/>
      <c r="F426" s="85"/>
      <c r="G426" s="85"/>
      <c r="H426" s="85"/>
      <c r="I426" s="85"/>
      <c r="J426" s="85"/>
      <c r="K426" s="85"/>
      <c r="L426" s="85"/>
      <c r="M426" s="85"/>
      <c r="N426" s="85"/>
      <c r="O426" s="85"/>
      <c r="P426" s="85"/>
      <c r="Q426" s="85"/>
      <c r="R426" s="85"/>
      <c r="S426" s="85"/>
    </row>
    <row r="427" spans="1:19">
      <c r="A427" s="85"/>
      <c r="B427" s="85"/>
      <c r="C427" s="85"/>
      <c r="D427" s="85"/>
      <c r="E427" s="85"/>
      <c r="F427" s="85"/>
      <c r="G427" s="85"/>
      <c r="H427" s="85"/>
      <c r="I427" s="85"/>
      <c r="J427" s="85"/>
      <c r="K427" s="85"/>
      <c r="L427" s="85"/>
      <c r="M427" s="85"/>
      <c r="N427" s="85"/>
      <c r="O427" s="85"/>
      <c r="P427" s="85"/>
      <c r="Q427" s="85"/>
      <c r="R427" s="85"/>
      <c r="S427" s="85"/>
    </row>
    <row r="428" spans="1:19">
      <c r="A428" s="85"/>
      <c r="B428" s="85"/>
      <c r="C428" s="85"/>
      <c r="D428" s="85"/>
      <c r="E428" s="85"/>
      <c r="F428" s="85"/>
      <c r="G428" s="85"/>
      <c r="H428" s="85"/>
      <c r="I428" s="85"/>
      <c r="J428" s="85"/>
      <c r="K428" s="85"/>
      <c r="L428" s="85"/>
      <c r="M428" s="85"/>
      <c r="N428" s="85"/>
      <c r="O428" s="85"/>
      <c r="P428" s="85"/>
      <c r="Q428" s="85"/>
      <c r="R428" s="85"/>
      <c r="S428" s="85"/>
    </row>
    <row r="429" spans="1:19">
      <c r="A429" s="85"/>
      <c r="B429" s="85"/>
      <c r="C429" s="85"/>
      <c r="D429" s="85"/>
      <c r="E429" s="85"/>
      <c r="F429" s="85"/>
      <c r="G429" s="85"/>
      <c r="H429" s="85"/>
      <c r="I429" s="85"/>
      <c r="J429" s="85"/>
      <c r="K429" s="85"/>
      <c r="L429" s="85"/>
      <c r="M429" s="85"/>
      <c r="N429" s="85"/>
      <c r="O429" s="85"/>
      <c r="P429" s="85"/>
      <c r="Q429" s="85"/>
      <c r="R429" s="85"/>
      <c r="S429" s="85"/>
    </row>
    <row r="430" spans="1:19">
      <c r="A430" s="85"/>
      <c r="B430" s="85"/>
      <c r="C430" s="85"/>
      <c r="D430" s="85"/>
      <c r="E430" s="85"/>
      <c r="F430" s="85"/>
      <c r="G430" s="85"/>
      <c r="H430" s="85"/>
      <c r="I430" s="85"/>
      <c r="J430" s="85"/>
      <c r="K430" s="85"/>
      <c r="L430" s="85"/>
      <c r="M430" s="85"/>
      <c r="N430" s="85"/>
      <c r="O430" s="85"/>
      <c r="P430" s="85"/>
      <c r="Q430" s="85"/>
      <c r="R430" s="85"/>
      <c r="S430" s="85"/>
    </row>
    <row r="431" spans="1:19">
      <c r="A431" s="85"/>
      <c r="B431" s="85"/>
      <c r="C431" s="85"/>
      <c r="D431" s="85"/>
      <c r="E431" s="85"/>
      <c r="F431" s="85"/>
      <c r="G431" s="85"/>
      <c r="H431" s="85"/>
      <c r="I431" s="85"/>
      <c r="J431" s="85"/>
      <c r="K431" s="85"/>
      <c r="L431" s="85"/>
      <c r="M431" s="85"/>
      <c r="N431" s="85"/>
      <c r="O431" s="85"/>
      <c r="P431" s="85"/>
      <c r="Q431" s="85"/>
      <c r="R431" s="85"/>
      <c r="S431" s="85"/>
    </row>
    <row r="432" spans="1:19">
      <c r="A432" s="85"/>
      <c r="B432" s="85"/>
      <c r="C432" s="85"/>
      <c r="D432" s="85"/>
      <c r="E432" s="85"/>
      <c r="F432" s="85"/>
      <c r="G432" s="85"/>
      <c r="H432" s="85"/>
      <c r="I432" s="85"/>
      <c r="J432" s="85"/>
      <c r="K432" s="85"/>
      <c r="L432" s="85"/>
      <c r="M432" s="85"/>
      <c r="N432" s="85"/>
      <c r="O432" s="85"/>
      <c r="P432" s="85"/>
      <c r="Q432" s="85"/>
      <c r="R432" s="85"/>
      <c r="S432" s="85"/>
    </row>
    <row r="433" spans="1:19">
      <c r="A433" s="85"/>
      <c r="B433" s="85"/>
      <c r="C433" s="85"/>
      <c r="D433" s="85"/>
      <c r="E433" s="85"/>
      <c r="F433" s="85"/>
      <c r="G433" s="85"/>
      <c r="H433" s="85"/>
      <c r="I433" s="85"/>
      <c r="J433" s="85"/>
      <c r="K433" s="85"/>
      <c r="L433" s="85"/>
      <c r="M433" s="85"/>
      <c r="N433" s="85"/>
      <c r="O433" s="85"/>
      <c r="P433" s="85"/>
      <c r="Q433" s="85"/>
      <c r="R433" s="85"/>
      <c r="S433" s="85"/>
    </row>
    <row r="434" spans="1:19">
      <c r="A434" s="85"/>
      <c r="B434" s="85"/>
      <c r="C434" s="85"/>
      <c r="D434" s="85"/>
      <c r="E434" s="85"/>
      <c r="F434" s="85"/>
      <c r="G434" s="85"/>
      <c r="H434" s="85"/>
      <c r="I434" s="85"/>
      <c r="J434" s="85"/>
      <c r="K434" s="85"/>
      <c r="L434" s="85"/>
      <c r="M434" s="85"/>
      <c r="N434" s="85"/>
      <c r="O434" s="85"/>
      <c r="P434" s="85"/>
      <c r="Q434" s="85"/>
      <c r="R434" s="85"/>
      <c r="S434" s="85"/>
    </row>
    <row r="435" spans="1:19">
      <c r="A435" s="85"/>
      <c r="B435" s="85"/>
      <c r="C435" s="85"/>
      <c r="D435" s="85"/>
      <c r="E435" s="85"/>
      <c r="F435" s="85"/>
      <c r="G435" s="85"/>
      <c r="H435" s="85"/>
      <c r="I435" s="85"/>
      <c r="J435" s="85"/>
      <c r="K435" s="85"/>
      <c r="L435" s="85"/>
      <c r="M435" s="85"/>
      <c r="N435" s="85"/>
      <c r="O435" s="85"/>
      <c r="P435" s="85"/>
      <c r="Q435" s="85"/>
      <c r="R435" s="85"/>
      <c r="S435" s="85"/>
    </row>
    <row r="436" spans="1:19">
      <c r="A436" s="85"/>
      <c r="B436" s="85"/>
      <c r="C436" s="85"/>
      <c r="D436" s="85"/>
      <c r="E436" s="85"/>
      <c r="F436" s="85"/>
      <c r="G436" s="85"/>
      <c r="H436" s="85"/>
      <c r="I436" s="85"/>
      <c r="J436" s="85"/>
      <c r="K436" s="85"/>
      <c r="L436" s="85"/>
      <c r="M436" s="85"/>
      <c r="N436" s="85"/>
      <c r="O436" s="85"/>
      <c r="P436" s="85"/>
      <c r="Q436" s="85"/>
      <c r="R436" s="85"/>
      <c r="S436" s="85"/>
    </row>
    <row r="437" spans="1:19">
      <c r="A437" s="85"/>
      <c r="B437" s="85"/>
      <c r="C437" s="85"/>
      <c r="D437" s="85"/>
      <c r="E437" s="85"/>
      <c r="F437" s="85"/>
      <c r="G437" s="85"/>
      <c r="H437" s="85"/>
      <c r="I437" s="85"/>
      <c r="J437" s="85"/>
      <c r="K437" s="85"/>
      <c r="L437" s="85"/>
      <c r="M437" s="85"/>
      <c r="N437" s="85"/>
      <c r="O437" s="85"/>
      <c r="P437" s="85"/>
      <c r="Q437" s="85"/>
      <c r="R437" s="85"/>
      <c r="S437" s="85"/>
    </row>
    <row r="438" spans="1:19">
      <c r="A438" s="85"/>
      <c r="B438" s="85"/>
      <c r="C438" s="85"/>
      <c r="D438" s="85"/>
      <c r="E438" s="85"/>
      <c r="F438" s="85"/>
      <c r="G438" s="85"/>
      <c r="H438" s="85"/>
      <c r="I438" s="85"/>
      <c r="J438" s="85"/>
      <c r="K438" s="85"/>
      <c r="L438" s="85"/>
      <c r="M438" s="85"/>
      <c r="N438" s="85"/>
      <c r="O438" s="85"/>
      <c r="P438" s="85"/>
      <c r="Q438" s="85"/>
      <c r="R438" s="85"/>
      <c r="S438" s="85"/>
    </row>
    <row r="439" spans="1:19">
      <c r="A439" s="85"/>
      <c r="B439" s="85"/>
      <c r="C439" s="85"/>
      <c r="D439" s="85"/>
      <c r="E439" s="85"/>
      <c r="F439" s="85"/>
      <c r="G439" s="85"/>
      <c r="H439" s="85"/>
      <c r="I439" s="85"/>
      <c r="J439" s="85"/>
      <c r="K439" s="85"/>
      <c r="L439" s="85"/>
      <c r="M439" s="85"/>
      <c r="N439" s="85"/>
      <c r="O439" s="85"/>
      <c r="P439" s="85"/>
      <c r="Q439" s="85"/>
      <c r="R439" s="85"/>
      <c r="S439" s="85"/>
    </row>
    <row r="440" spans="1:19">
      <c r="A440" s="85"/>
      <c r="B440" s="85"/>
      <c r="C440" s="85"/>
      <c r="D440" s="85"/>
      <c r="E440" s="85"/>
      <c r="F440" s="85"/>
      <c r="G440" s="85"/>
      <c r="H440" s="85"/>
      <c r="I440" s="85"/>
      <c r="J440" s="85"/>
      <c r="K440" s="85"/>
      <c r="L440" s="85"/>
      <c r="M440" s="85"/>
      <c r="N440" s="85"/>
      <c r="O440" s="85"/>
      <c r="P440" s="85"/>
      <c r="Q440" s="85"/>
      <c r="R440" s="85"/>
      <c r="S440" s="85"/>
    </row>
    <row r="441" spans="1:19">
      <c r="A441" s="85"/>
      <c r="B441" s="85"/>
      <c r="C441" s="85"/>
      <c r="D441" s="85"/>
      <c r="E441" s="85"/>
      <c r="F441" s="85"/>
      <c r="G441" s="85"/>
      <c r="H441" s="85"/>
      <c r="I441" s="85"/>
      <c r="J441" s="85"/>
      <c r="K441" s="85"/>
      <c r="L441" s="85"/>
      <c r="M441" s="85"/>
      <c r="N441" s="85"/>
      <c r="O441" s="85"/>
      <c r="P441" s="85"/>
      <c r="Q441" s="85"/>
      <c r="R441" s="85"/>
      <c r="S441" s="85"/>
    </row>
    <row r="442" spans="1:19">
      <c r="A442" s="85"/>
      <c r="B442" s="85"/>
      <c r="C442" s="85"/>
      <c r="D442" s="85"/>
      <c r="E442" s="85"/>
      <c r="F442" s="85"/>
      <c r="G442" s="85"/>
      <c r="H442" s="85"/>
      <c r="I442" s="85"/>
      <c r="J442" s="85"/>
      <c r="K442" s="85"/>
      <c r="L442" s="85"/>
      <c r="M442" s="85"/>
      <c r="N442" s="85"/>
      <c r="O442" s="85"/>
      <c r="P442" s="85"/>
      <c r="Q442" s="85"/>
      <c r="R442" s="85"/>
      <c r="S442" s="85"/>
    </row>
    <row r="443" spans="1:19">
      <c r="A443" s="85"/>
      <c r="B443" s="85"/>
      <c r="C443" s="85"/>
      <c r="D443" s="85"/>
      <c r="E443" s="85"/>
      <c r="F443" s="85"/>
      <c r="G443" s="85"/>
      <c r="H443" s="85"/>
      <c r="I443" s="85"/>
      <c r="J443" s="85"/>
      <c r="K443" s="85"/>
      <c r="L443" s="85"/>
      <c r="M443" s="85"/>
      <c r="N443" s="85"/>
      <c r="O443" s="85"/>
      <c r="P443" s="85"/>
      <c r="Q443" s="85"/>
      <c r="R443" s="85"/>
      <c r="S443" s="85"/>
    </row>
    <row r="444" spans="1:19">
      <c r="A444" s="85"/>
      <c r="B444" s="85"/>
      <c r="C444" s="85"/>
      <c r="D444" s="85"/>
      <c r="E444" s="85"/>
      <c r="F444" s="85"/>
      <c r="G444" s="85"/>
      <c r="H444" s="85"/>
      <c r="I444" s="85"/>
      <c r="J444" s="85"/>
      <c r="K444" s="85"/>
      <c r="L444" s="85"/>
      <c r="M444" s="85"/>
      <c r="N444" s="85"/>
      <c r="O444" s="85"/>
      <c r="P444" s="85"/>
      <c r="Q444" s="85"/>
      <c r="R444" s="85"/>
      <c r="S444" s="85"/>
    </row>
    <row r="445" spans="1:19">
      <c r="A445" s="85"/>
      <c r="B445" s="85"/>
      <c r="C445" s="85"/>
      <c r="D445" s="85"/>
      <c r="E445" s="85"/>
      <c r="F445" s="85"/>
      <c r="G445" s="85"/>
      <c r="H445" s="85"/>
      <c r="I445" s="85"/>
      <c r="J445" s="85"/>
      <c r="K445" s="85"/>
      <c r="L445" s="85"/>
      <c r="M445" s="85"/>
      <c r="N445" s="85"/>
      <c r="O445" s="85"/>
      <c r="P445" s="85"/>
      <c r="Q445" s="85"/>
      <c r="R445" s="85"/>
      <c r="S445" s="85"/>
    </row>
    <row r="446" spans="1:19">
      <c r="A446" s="85"/>
      <c r="B446" s="85"/>
      <c r="C446" s="85"/>
      <c r="D446" s="85"/>
      <c r="E446" s="85"/>
      <c r="F446" s="85"/>
      <c r="G446" s="85"/>
      <c r="H446" s="85"/>
      <c r="I446" s="85"/>
      <c r="J446" s="85"/>
      <c r="K446" s="85"/>
      <c r="L446" s="85"/>
      <c r="M446" s="85"/>
      <c r="N446" s="85"/>
      <c r="O446" s="85"/>
      <c r="P446" s="85"/>
      <c r="Q446" s="85"/>
      <c r="R446" s="85"/>
      <c r="S446" s="85"/>
    </row>
    <row r="447" spans="1:19">
      <c r="A447" s="85"/>
      <c r="B447" s="85"/>
      <c r="C447" s="85"/>
      <c r="D447" s="85"/>
      <c r="E447" s="85"/>
      <c r="F447" s="85"/>
      <c r="G447" s="85"/>
      <c r="H447" s="85"/>
      <c r="I447" s="85"/>
      <c r="J447" s="85"/>
      <c r="K447" s="85"/>
      <c r="L447" s="85"/>
      <c r="M447" s="85"/>
      <c r="N447" s="85"/>
      <c r="O447" s="85"/>
      <c r="P447" s="85"/>
      <c r="Q447" s="85"/>
      <c r="R447" s="85"/>
      <c r="S447" s="85"/>
    </row>
    <row r="448" spans="1:19">
      <c r="A448" s="85"/>
      <c r="B448" s="85"/>
      <c r="C448" s="85"/>
      <c r="D448" s="85"/>
      <c r="E448" s="85"/>
      <c r="F448" s="85"/>
      <c r="G448" s="85"/>
      <c r="H448" s="85"/>
      <c r="I448" s="85"/>
      <c r="J448" s="85"/>
      <c r="K448" s="85"/>
      <c r="L448" s="85"/>
      <c r="M448" s="85"/>
      <c r="N448" s="85"/>
      <c r="O448" s="85"/>
      <c r="P448" s="85"/>
      <c r="Q448" s="85"/>
      <c r="R448" s="85"/>
      <c r="S448" s="85"/>
    </row>
    <row r="449" spans="1:19">
      <c r="A449" s="85"/>
      <c r="B449" s="85"/>
      <c r="C449" s="85"/>
      <c r="D449" s="85"/>
      <c r="E449" s="85"/>
      <c r="F449" s="85"/>
      <c r="G449" s="85"/>
      <c r="H449" s="85"/>
      <c r="I449" s="85"/>
      <c r="J449" s="85"/>
      <c r="K449" s="85"/>
      <c r="L449" s="85"/>
      <c r="M449" s="85"/>
      <c r="N449" s="85"/>
      <c r="O449" s="85"/>
      <c r="P449" s="85"/>
      <c r="Q449" s="85"/>
      <c r="R449" s="85"/>
      <c r="S449" s="85"/>
    </row>
    <row r="450" spans="1:19">
      <c r="A450" s="85"/>
      <c r="B450" s="85"/>
      <c r="C450" s="85"/>
      <c r="D450" s="85"/>
      <c r="E450" s="85"/>
      <c r="F450" s="85"/>
      <c r="G450" s="85"/>
      <c r="H450" s="85"/>
      <c r="I450" s="85"/>
      <c r="J450" s="85"/>
      <c r="K450" s="85"/>
      <c r="L450" s="85"/>
      <c r="M450" s="85"/>
      <c r="N450" s="85"/>
      <c r="O450" s="85"/>
      <c r="P450" s="85"/>
      <c r="Q450" s="85"/>
      <c r="R450" s="85"/>
      <c r="S450" s="85"/>
    </row>
    <row r="451" spans="1:19">
      <c r="A451" s="85"/>
      <c r="B451" s="85"/>
      <c r="C451" s="85"/>
      <c r="D451" s="85"/>
      <c r="E451" s="85"/>
      <c r="F451" s="85"/>
      <c r="G451" s="85"/>
      <c r="H451" s="85"/>
      <c r="I451" s="85"/>
      <c r="J451" s="85"/>
      <c r="K451" s="85"/>
      <c r="L451" s="85"/>
      <c r="M451" s="85"/>
      <c r="N451" s="85"/>
      <c r="O451" s="85"/>
      <c r="P451" s="85"/>
      <c r="Q451" s="85"/>
      <c r="R451" s="85"/>
      <c r="S451" s="85"/>
    </row>
    <row r="452" spans="1:19">
      <c r="A452" s="85"/>
      <c r="B452" s="85"/>
      <c r="C452" s="85"/>
      <c r="D452" s="85"/>
      <c r="E452" s="85"/>
      <c r="F452" s="85"/>
      <c r="G452" s="85"/>
      <c r="H452" s="85"/>
      <c r="I452" s="85"/>
      <c r="J452" s="85"/>
      <c r="K452" s="85"/>
      <c r="L452" s="85"/>
      <c r="M452" s="85"/>
      <c r="N452" s="85"/>
      <c r="O452" s="85"/>
      <c r="P452" s="85"/>
      <c r="Q452" s="85"/>
      <c r="R452" s="85"/>
      <c r="S452" s="85"/>
    </row>
    <row r="453" spans="1:19">
      <c r="A453" s="85"/>
      <c r="B453" s="85"/>
      <c r="C453" s="85"/>
      <c r="D453" s="85"/>
      <c r="E453" s="85"/>
      <c r="F453" s="85"/>
      <c r="G453" s="85"/>
      <c r="H453" s="85"/>
      <c r="I453" s="85"/>
      <c r="J453" s="85"/>
      <c r="K453" s="85"/>
      <c r="L453" s="85"/>
      <c r="M453" s="85"/>
      <c r="N453" s="85"/>
      <c r="O453" s="85"/>
      <c r="P453" s="85"/>
      <c r="Q453" s="85"/>
      <c r="R453" s="85"/>
      <c r="S453" s="85"/>
    </row>
    <row r="454" spans="1:19">
      <c r="A454" s="85"/>
      <c r="B454" s="85"/>
      <c r="C454" s="85"/>
      <c r="D454" s="85"/>
      <c r="E454" s="85"/>
      <c r="F454" s="85"/>
      <c r="G454" s="85"/>
      <c r="H454" s="85"/>
      <c r="I454" s="85"/>
      <c r="J454" s="85"/>
      <c r="K454" s="85"/>
      <c r="L454" s="85"/>
      <c r="M454" s="85"/>
      <c r="N454" s="85"/>
      <c r="O454" s="85"/>
      <c r="P454" s="85"/>
      <c r="Q454" s="85"/>
      <c r="R454" s="85"/>
      <c r="S454" s="85"/>
    </row>
    <row r="455" spans="1:19">
      <c r="A455" s="85"/>
      <c r="B455" s="85"/>
      <c r="C455" s="85"/>
      <c r="D455" s="85"/>
      <c r="E455" s="85"/>
      <c r="F455" s="85"/>
      <c r="G455" s="85"/>
      <c r="H455" s="85"/>
      <c r="I455" s="85"/>
      <c r="J455" s="85"/>
      <c r="K455" s="85"/>
      <c r="L455" s="85"/>
      <c r="M455" s="85"/>
      <c r="N455" s="85"/>
      <c r="O455" s="85"/>
      <c r="P455" s="85"/>
      <c r="Q455" s="85"/>
      <c r="R455" s="85"/>
      <c r="S455" s="85"/>
    </row>
    <row r="456" spans="1:19">
      <c r="A456" s="85"/>
      <c r="B456" s="85"/>
      <c r="C456" s="85"/>
      <c r="D456" s="85"/>
      <c r="E456" s="85"/>
      <c r="F456" s="85"/>
      <c r="G456" s="85"/>
      <c r="H456" s="85"/>
      <c r="I456" s="85"/>
      <c r="J456" s="85"/>
      <c r="K456" s="85"/>
      <c r="L456" s="85"/>
      <c r="M456" s="85"/>
      <c r="N456" s="85"/>
      <c r="O456" s="85"/>
      <c r="P456" s="85"/>
      <c r="Q456" s="85"/>
      <c r="R456" s="85"/>
      <c r="S456" s="85"/>
    </row>
    <row r="457" spans="1:19">
      <c r="A457" s="85"/>
      <c r="B457" s="85"/>
      <c r="C457" s="85"/>
      <c r="D457" s="85"/>
      <c r="E457" s="85"/>
      <c r="F457" s="85"/>
      <c r="G457" s="85"/>
      <c r="H457" s="85"/>
      <c r="I457" s="85"/>
      <c r="J457" s="85"/>
      <c r="K457" s="85"/>
      <c r="L457" s="85"/>
      <c r="M457" s="85"/>
      <c r="N457" s="85"/>
      <c r="O457" s="85"/>
      <c r="P457" s="85"/>
      <c r="Q457" s="85"/>
      <c r="R457" s="85"/>
      <c r="S457" s="85"/>
    </row>
    <row r="458" spans="1:19">
      <c r="A458" s="85"/>
      <c r="B458" s="85"/>
      <c r="C458" s="85"/>
      <c r="D458" s="85"/>
      <c r="E458" s="85"/>
      <c r="F458" s="85"/>
      <c r="G458" s="85"/>
      <c r="H458" s="85"/>
      <c r="I458" s="85"/>
      <c r="J458" s="85"/>
      <c r="K458" s="85"/>
      <c r="L458" s="85"/>
      <c r="M458" s="85"/>
      <c r="N458" s="85"/>
      <c r="O458" s="85"/>
      <c r="P458" s="85"/>
      <c r="Q458" s="85"/>
      <c r="R458" s="85"/>
      <c r="S458" s="85"/>
    </row>
    <row r="459" spans="1:19">
      <c r="A459" s="85"/>
      <c r="B459" s="85"/>
      <c r="C459" s="85"/>
      <c r="D459" s="85"/>
      <c r="E459" s="85"/>
      <c r="F459" s="85"/>
      <c r="G459" s="85"/>
      <c r="H459" s="85"/>
      <c r="I459" s="85"/>
      <c r="J459" s="85"/>
      <c r="K459" s="85"/>
      <c r="L459" s="85"/>
      <c r="M459" s="85"/>
      <c r="N459" s="85"/>
      <c r="O459" s="85"/>
      <c r="P459" s="85"/>
      <c r="Q459" s="85"/>
      <c r="R459" s="85"/>
      <c r="S459" s="85"/>
    </row>
    <row r="460" spans="1:19">
      <c r="A460" s="85"/>
      <c r="B460" s="85"/>
      <c r="C460" s="85"/>
      <c r="D460" s="85"/>
      <c r="E460" s="85"/>
      <c r="F460" s="85"/>
      <c r="G460" s="85"/>
      <c r="H460" s="85"/>
      <c r="I460" s="85"/>
      <c r="J460" s="85"/>
      <c r="K460" s="85"/>
      <c r="L460" s="85"/>
      <c r="M460" s="85"/>
      <c r="N460" s="85"/>
      <c r="O460" s="85"/>
      <c r="P460" s="85"/>
      <c r="Q460" s="85"/>
      <c r="R460" s="85"/>
      <c r="S460" s="85"/>
    </row>
    <row r="461" spans="1:19">
      <c r="A461" s="85"/>
      <c r="B461" s="85"/>
      <c r="C461" s="85"/>
      <c r="D461" s="85"/>
      <c r="E461" s="85"/>
      <c r="F461" s="85"/>
      <c r="G461" s="85"/>
      <c r="H461" s="85"/>
      <c r="I461" s="85"/>
      <c r="J461" s="85"/>
      <c r="K461" s="85"/>
      <c r="L461" s="85"/>
      <c r="M461" s="85"/>
      <c r="N461" s="85"/>
      <c r="O461" s="85"/>
      <c r="P461" s="85"/>
      <c r="Q461" s="85"/>
      <c r="R461" s="85"/>
      <c r="S461" s="85"/>
    </row>
    <row r="462" spans="1:19">
      <c r="A462" s="85"/>
      <c r="B462" s="85"/>
      <c r="C462" s="85"/>
      <c r="D462" s="85"/>
      <c r="E462" s="85"/>
      <c r="F462" s="85"/>
      <c r="G462" s="85"/>
      <c r="H462" s="85"/>
      <c r="I462" s="85"/>
      <c r="J462" s="85"/>
      <c r="K462" s="85"/>
      <c r="L462" s="85"/>
      <c r="M462" s="85"/>
      <c r="N462" s="85"/>
      <c r="O462" s="85"/>
      <c r="P462" s="85"/>
      <c r="Q462" s="85"/>
      <c r="R462" s="85"/>
      <c r="S462" s="85"/>
    </row>
    <row r="463" spans="1:19">
      <c r="A463" s="85"/>
      <c r="B463" s="85"/>
      <c r="C463" s="85"/>
      <c r="D463" s="85"/>
      <c r="E463" s="85"/>
      <c r="F463" s="85"/>
      <c r="G463" s="85"/>
      <c r="H463" s="85"/>
      <c r="I463" s="85"/>
      <c r="J463" s="85"/>
      <c r="K463" s="85"/>
      <c r="L463" s="85"/>
      <c r="M463" s="85"/>
      <c r="N463" s="85"/>
      <c r="O463" s="85"/>
      <c r="P463" s="85"/>
      <c r="Q463" s="85"/>
      <c r="R463" s="85"/>
      <c r="S463" s="85"/>
    </row>
    <row r="464" spans="1:19">
      <c r="A464" s="85"/>
      <c r="B464" s="85"/>
      <c r="C464" s="85"/>
      <c r="D464" s="85"/>
      <c r="E464" s="85"/>
      <c r="F464" s="85"/>
      <c r="G464" s="85"/>
      <c r="H464" s="85"/>
      <c r="I464" s="85"/>
      <c r="J464" s="85"/>
      <c r="K464" s="85"/>
      <c r="L464" s="85"/>
      <c r="M464" s="85"/>
      <c r="N464" s="85"/>
      <c r="O464" s="85"/>
      <c r="P464" s="85"/>
      <c r="Q464" s="85"/>
      <c r="R464" s="85"/>
      <c r="S464" s="85"/>
    </row>
    <row r="465" spans="1:19">
      <c r="A465" s="85"/>
      <c r="B465" s="85"/>
      <c r="C465" s="85"/>
      <c r="D465" s="85"/>
      <c r="E465" s="85"/>
      <c r="F465" s="85"/>
      <c r="G465" s="85"/>
      <c r="H465" s="85"/>
      <c r="I465" s="85"/>
      <c r="J465" s="85"/>
      <c r="K465" s="85"/>
      <c r="L465" s="85"/>
      <c r="M465" s="85"/>
      <c r="N465" s="85"/>
      <c r="O465" s="85"/>
      <c r="P465" s="85"/>
      <c r="Q465" s="85"/>
      <c r="R465" s="85"/>
      <c r="S465" s="85"/>
    </row>
    <row r="466" spans="1:19">
      <c r="A466" s="85"/>
      <c r="B466" s="85"/>
      <c r="C466" s="85"/>
      <c r="D466" s="85"/>
      <c r="E466" s="85"/>
      <c r="F466" s="85"/>
      <c r="G466" s="85"/>
      <c r="H466" s="85"/>
      <c r="I466" s="85"/>
      <c r="J466" s="85"/>
      <c r="K466" s="85"/>
      <c r="L466" s="85"/>
      <c r="M466" s="85"/>
      <c r="N466" s="85"/>
      <c r="O466" s="85"/>
      <c r="P466" s="85"/>
      <c r="Q466" s="85"/>
      <c r="R466" s="85"/>
      <c r="S466" s="85"/>
    </row>
    <row r="467" spans="1:19">
      <c r="A467" s="85"/>
      <c r="B467" s="85"/>
      <c r="C467" s="85"/>
      <c r="D467" s="85"/>
      <c r="E467" s="85"/>
      <c r="F467" s="85"/>
      <c r="G467" s="85"/>
      <c r="H467" s="85"/>
      <c r="I467" s="85"/>
      <c r="J467" s="85"/>
      <c r="K467" s="85"/>
      <c r="L467" s="85"/>
      <c r="M467" s="85"/>
      <c r="N467" s="85"/>
      <c r="O467" s="85"/>
      <c r="P467" s="85"/>
      <c r="Q467" s="85"/>
      <c r="R467" s="85"/>
      <c r="S467" s="85"/>
    </row>
    <row r="468" spans="1:19">
      <c r="A468" s="85"/>
      <c r="B468" s="85"/>
      <c r="C468" s="85"/>
      <c r="D468" s="85"/>
      <c r="E468" s="85"/>
      <c r="F468" s="85"/>
      <c r="G468" s="85"/>
      <c r="H468" s="85"/>
      <c r="I468" s="85"/>
      <c r="J468" s="85"/>
      <c r="K468" s="85"/>
      <c r="L468" s="85"/>
      <c r="M468" s="85"/>
      <c r="N468" s="85"/>
      <c r="O468" s="85"/>
      <c r="P468" s="85"/>
      <c r="Q468" s="85"/>
      <c r="R468" s="85"/>
      <c r="S468" s="85"/>
    </row>
    <row r="469" spans="1:19">
      <c r="A469" s="85"/>
      <c r="B469" s="85"/>
      <c r="C469" s="85"/>
      <c r="D469" s="85"/>
      <c r="E469" s="85"/>
      <c r="F469" s="85"/>
      <c r="G469" s="85"/>
      <c r="H469" s="85"/>
      <c r="I469" s="85"/>
      <c r="J469" s="85"/>
      <c r="K469" s="85"/>
      <c r="L469" s="85"/>
      <c r="M469" s="85"/>
      <c r="N469" s="85"/>
      <c r="O469" s="85"/>
      <c r="P469" s="85"/>
      <c r="Q469" s="85"/>
      <c r="R469" s="85"/>
      <c r="S469" s="85"/>
    </row>
    <row r="470" spans="1:19">
      <c r="A470" s="85"/>
      <c r="B470" s="85"/>
      <c r="C470" s="85"/>
      <c r="D470" s="85"/>
      <c r="E470" s="85"/>
      <c r="F470" s="85"/>
      <c r="G470" s="85"/>
      <c r="H470" s="85"/>
      <c r="I470" s="85"/>
      <c r="J470" s="85"/>
      <c r="K470" s="85"/>
      <c r="L470" s="85"/>
      <c r="M470" s="85"/>
      <c r="N470" s="85"/>
      <c r="O470" s="85"/>
      <c r="P470" s="85"/>
      <c r="Q470" s="85"/>
      <c r="R470" s="85"/>
      <c r="S470" s="85"/>
    </row>
    <row r="471" spans="1:19">
      <c r="A471" s="85"/>
      <c r="B471" s="85"/>
      <c r="C471" s="85"/>
      <c r="D471" s="85"/>
      <c r="E471" s="85"/>
      <c r="F471" s="85"/>
      <c r="G471" s="85"/>
      <c r="H471" s="85"/>
      <c r="I471" s="85"/>
      <c r="J471" s="85"/>
      <c r="K471" s="85"/>
      <c r="L471" s="85"/>
      <c r="M471" s="85"/>
      <c r="N471" s="85"/>
      <c r="O471" s="85"/>
      <c r="P471" s="85"/>
      <c r="Q471" s="85"/>
      <c r="R471" s="85"/>
      <c r="S471" s="85"/>
    </row>
    <row r="472" spans="1:19">
      <c r="A472" s="85"/>
      <c r="B472" s="85"/>
      <c r="C472" s="85"/>
      <c r="D472" s="85"/>
      <c r="E472" s="85"/>
      <c r="F472" s="85"/>
      <c r="G472" s="85"/>
      <c r="H472" s="85"/>
      <c r="I472" s="85"/>
      <c r="J472" s="85"/>
      <c r="K472" s="85"/>
      <c r="L472" s="85"/>
      <c r="M472" s="85"/>
      <c r="N472" s="85"/>
      <c r="O472" s="85"/>
      <c r="P472" s="85"/>
      <c r="Q472" s="85"/>
      <c r="R472" s="85"/>
      <c r="S472" s="85"/>
    </row>
    <row r="473" spans="1:19">
      <c r="A473" s="85"/>
      <c r="B473" s="85"/>
      <c r="C473" s="85"/>
      <c r="D473" s="85"/>
      <c r="E473" s="85"/>
      <c r="F473" s="85"/>
      <c r="G473" s="85"/>
      <c r="H473" s="85"/>
      <c r="I473" s="85"/>
      <c r="J473" s="85"/>
      <c r="K473" s="85"/>
      <c r="L473" s="85"/>
      <c r="M473" s="85"/>
      <c r="N473" s="85"/>
      <c r="O473" s="85"/>
      <c r="P473" s="85"/>
      <c r="Q473" s="85"/>
      <c r="R473" s="85"/>
      <c r="S473" s="85"/>
    </row>
    <row r="474" spans="1:19">
      <c r="A474" s="85"/>
      <c r="B474" s="85"/>
      <c r="C474" s="85"/>
      <c r="D474" s="85"/>
      <c r="E474" s="85"/>
      <c r="F474" s="85"/>
      <c r="G474" s="85"/>
      <c r="H474" s="85"/>
      <c r="I474" s="85"/>
      <c r="J474" s="85"/>
      <c r="K474" s="85"/>
      <c r="L474" s="85"/>
      <c r="M474" s="85"/>
      <c r="N474" s="85"/>
      <c r="O474" s="85"/>
      <c r="P474" s="85"/>
      <c r="Q474" s="85"/>
      <c r="R474" s="85"/>
      <c r="S474" s="85"/>
    </row>
    <row r="475" spans="1:19">
      <c r="A475" s="85"/>
      <c r="B475" s="85"/>
      <c r="C475" s="85"/>
      <c r="D475" s="85"/>
      <c r="E475" s="85"/>
      <c r="F475" s="85"/>
      <c r="G475" s="85"/>
      <c r="H475" s="85"/>
      <c r="I475" s="85"/>
      <c r="J475" s="85"/>
      <c r="K475" s="85"/>
      <c r="L475" s="85"/>
      <c r="M475" s="85"/>
      <c r="N475" s="85"/>
      <c r="O475" s="85"/>
      <c r="P475" s="85"/>
      <c r="Q475" s="85"/>
      <c r="R475" s="85"/>
      <c r="S475" s="85"/>
    </row>
    <row r="476" spans="1:19">
      <c r="A476" s="85"/>
      <c r="B476" s="85"/>
      <c r="C476" s="85"/>
      <c r="D476" s="85"/>
      <c r="E476" s="85"/>
      <c r="F476" s="85"/>
      <c r="G476" s="85"/>
      <c r="H476" s="85"/>
      <c r="I476" s="85"/>
      <c r="J476" s="85"/>
      <c r="K476" s="85"/>
      <c r="L476" s="85"/>
      <c r="M476" s="85"/>
      <c r="N476" s="85"/>
      <c r="O476" s="85"/>
      <c r="P476" s="85"/>
      <c r="Q476" s="85"/>
      <c r="R476" s="85"/>
      <c r="S476" s="85"/>
    </row>
    <row r="477" spans="1:19">
      <c r="A477" s="85"/>
      <c r="B477" s="85"/>
      <c r="C477" s="85"/>
      <c r="D477" s="85"/>
      <c r="E477" s="85"/>
      <c r="F477" s="85"/>
      <c r="G477" s="85"/>
      <c r="H477" s="85"/>
      <c r="I477" s="85"/>
      <c r="J477" s="85"/>
      <c r="K477" s="85"/>
      <c r="L477" s="85"/>
      <c r="M477" s="85"/>
      <c r="N477" s="85"/>
      <c r="O477" s="85"/>
      <c r="P477" s="85"/>
      <c r="Q477" s="85"/>
      <c r="R477" s="85"/>
      <c r="S477" s="85"/>
    </row>
    <row r="478" spans="1:19">
      <c r="A478" s="85"/>
      <c r="B478" s="85"/>
      <c r="C478" s="85"/>
      <c r="D478" s="85"/>
      <c r="E478" s="85"/>
      <c r="F478" s="85"/>
      <c r="G478" s="85"/>
      <c r="H478" s="85"/>
      <c r="I478" s="85"/>
      <c r="J478" s="85"/>
      <c r="K478" s="85"/>
      <c r="L478" s="85"/>
      <c r="M478" s="85"/>
      <c r="N478" s="85"/>
      <c r="O478" s="85"/>
      <c r="P478" s="85"/>
      <c r="Q478" s="85"/>
      <c r="R478" s="85"/>
      <c r="S478" s="85"/>
    </row>
    <row r="479" spans="1:19">
      <c r="A479" s="85"/>
      <c r="B479" s="85"/>
      <c r="C479" s="85"/>
      <c r="D479" s="85"/>
      <c r="E479" s="85"/>
      <c r="F479" s="85"/>
      <c r="G479" s="85"/>
      <c r="H479" s="85"/>
      <c r="I479" s="85"/>
      <c r="J479" s="85"/>
      <c r="K479" s="85"/>
      <c r="L479" s="85"/>
      <c r="M479" s="85"/>
      <c r="N479" s="85"/>
      <c r="O479" s="85"/>
      <c r="P479" s="85"/>
      <c r="Q479" s="85"/>
      <c r="R479" s="85"/>
      <c r="S479" s="85"/>
    </row>
    <row r="480" spans="1:19">
      <c r="A480" s="85"/>
      <c r="B480" s="85"/>
      <c r="C480" s="85"/>
      <c r="D480" s="85"/>
      <c r="E480" s="85"/>
      <c r="F480" s="85"/>
      <c r="G480" s="85"/>
      <c r="H480" s="85"/>
      <c r="I480" s="85"/>
      <c r="J480" s="85"/>
      <c r="K480" s="85"/>
      <c r="L480" s="85"/>
      <c r="M480" s="85"/>
      <c r="N480" s="85"/>
      <c r="O480" s="85"/>
      <c r="P480" s="85"/>
      <c r="Q480" s="85"/>
      <c r="R480" s="85"/>
      <c r="S480" s="85"/>
    </row>
    <row r="481" spans="1:19">
      <c r="A481" s="85"/>
      <c r="B481" s="85"/>
      <c r="C481" s="85"/>
      <c r="D481" s="85"/>
      <c r="E481" s="85"/>
      <c r="F481" s="85"/>
      <c r="G481" s="85"/>
      <c r="H481" s="85"/>
      <c r="I481" s="85"/>
      <c r="J481" s="85"/>
      <c r="K481" s="85"/>
      <c r="L481" s="85"/>
      <c r="M481" s="85"/>
      <c r="N481" s="85"/>
      <c r="O481" s="85"/>
      <c r="P481" s="85"/>
      <c r="Q481" s="85"/>
      <c r="R481" s="85"/>
      <c r="S481" s="85"/>
    </row>
    <row r="482" spans="1:19">
      <c r="A482" s="85"/>
      <c r="B482" s="85"/>
      <c r="C482" s="85"/>
      <c r="D482" s="85"/>
      <c r="E482" s="85"/>
      <c r="F482" s="85"/>
      <c r="G482" s="85"/>
      <c r="H482" s="85"/>
      <c r="I482" s="85"/>
      <c r="J482" s="85"/>
      <c r="K482" s="85"/>
      <c r="L482" s="85"/>
      <c r="M482" s="85"/>
      <c r="N482" s="85"/>
      <c r="O482" s="85"/>
      <c r="P482" s="85"/>
      <c r="Q482" s="85"/>
      <c r="R482" s="85"/>
      <c r="S482" s="85"/>
    </row>
    <row r="483" spans="1:19">
      <c r="A483" s="85"/>
      <c r="B483" s="85"/>
      <c r="C483" s="85"/>
      <c r="D483" s="85"/>
      <c r="E483" s="85"/>
      <c r="F483" s="85"/>
      <c r="G483" s="85"/>
      <c r="H483" s="85"/>
      <c r="I483" s="85"/>
      <c r="J483" s="85"/>
      <c r="K483" s="85"/>
      <c r="L483" s="85"/>
      <c r="M483" s="85"/>
      <c r="N483" s="85"/>
      <c r="O483" s="85"/>
      <c r="P483" s="85"/>
      <c r="Q483" s="85"/>
      <c r="R483" s="85"/>
      <c r="S483" s="85"/>
    </row>
    <row r="484" spans="1:19">
      <c r="A484" s="85"/>
      <c r="B484" s="85"/>
      <c r="C484" s="85"/>
      <c r="D484" s="85"/>
      <c r="E484" s="85"/>
      <c r="F484" s="85"/>
      <c r="G484" s="85"/>
      <c r="H484" s="85"/>
      <c r="I484" s="85"/>
      <c r="J484" s="85"/>
      <c r="K484" s="85"/>
      <c r="L484" s="85"/>
      <c r="M484" s="85"/>
      <c r="N484" s="85"/>
      <c r="O484" s="85"/>
      <c r="P484" s="85"/>
      <c r="Q484" s="85"/>
      <c r="R484" s="85"/>
      <c r="S484" s="85"/>
    </row>
    <row r="485" spans="1:19">
      <c r="A485" s="85"/>
      <c r="B485" s="85"/>
      <c r="C485" s="85"/>
      <c r="D485" s="85"/>
      <c r="E485" s="85"/>
      <c r="F485" s="85"/>
      <c r="G485" s="85"/>
      <c r="H485" s="85"/>
      <c r="I485" s="85"/>
      <c r="J485" s="85"/>
      <c r="K485" s="85"/>
      <c r="L485" s="85"/>
      <c r="M485" s="85"/>
      <c r="N485" s="85"/>
      <c r="O485" s="85"/>
      <c r="P485" s="85"/>
      <c r="Q485" s="85"/>
      <c r="R485" s="85"/>
      <c r="S485" s="85"/>
    </row>
    <row r="486" spans="1:19">
      <c r="A486" s="85"/>
      <c r="B486" s="85"/>
      <c r="C486" s="85"/>
      <c r="D486" s="85"/>
      <c r="E486" s="85"/>
      <c r="F486" s="85"/>
      <c r="G486" s="85"/>
      <c r="H486" s="85"/>
      <c r="I486" s="85"/>
      <c r="J486" s="85"/>
      <c r="K486" s="85"/>
      <c r="L486" s="85"/>
      <c r="M486" s="85"/>
      <c r="N486" s="85"/>
      <c r="O486" s="85"/>
      <c r="P486" s="85"/>
      <c r="Q486" s="85"/>
      <c r="R486" s="85"/>
      <c r="S486" s="85"/>
    </row>
    <row r="487" spans="1:19">
      <c r="A487" s="85"/>
      <c r="B487" s="85"/>
      <c r="C487" s="85"/>
      <c r="D487" s="85"/>
      <c r="E487" s="85"/>
      <c r="F487" s="85"/>
      <c r="G487" s="85"/>
      <c r="H487" s="85"/>
      <c r="I487" s="85"/>
      <c r="J487" s="85"/>
      <c r="K487" s="85"/>
      <c r="L487" s="85"/>
      <c r="M487" s="85"/>
      <c r="N487" s="85"/>
      <c r="O487" s="85"/>
      <c r="P487" s="85"/>
      <c r="Q487" s="85"/>
      <c r="R487" s="85"/>
      <c r="S487" s="85"/>
    </row>
    <row r="488" spans="1:19">
      <c r="A488" s="85"/>
      <c r="B488" s="85"/>
      <c r="C488" s="85"/>
      <c r="D488" s="85"/>
      <c r="E488" s="85"/>
      <c r="F488" s="85"/>
      <c r="G488" s="85"/>
      <c r="H488" s="85"/>
      <c r="I488" s="85"/>
      <c r="J488" s="85"/>
      <c r="K488" s="85"/>
      <c r="L488" s="85"/>
      <c r="M488" s="85"/>
      <c r="N488" s="85"/>
      <c r="O488" s="85"/>
      <c r="P488" s="85"/>
      <c r="Q488" s="85"/>
      <c r="R488" s="85"/>
      <c r="S488" s="85"/>
    </row>
    <row r="489" spans="1:19">
      <c r="A489" s="85"/>
      <c r="B489" s="85"/>
      <c r="C489" s="85"/>
      <c r="D489" s="85"/>
      <c r="E489" s="85"/>
      <c r="F489" s="85"/>
      <c r="G489" s="85"/>
      <c r="H489" s="85"/>
      <c r="I489" s="85"/>
      <c r="J489" s="85"/>
      <c r="K489" s="85"/>
      <c r="L489" s="85"/>
      <c r="M489" s="85"/>
      <c r="N489" s="85"/>
      <c r="O489" s="85"/>
      <c r="P489" s="85"/>
      <c r="Q489" s="85"/>
      <c r="R489" s="85"/>
      <c r="S489" s="85"/>
    </row>
    <row r="490" spans="1:19">
      <c r="A490" s="85"/>
      <c r="B490" s="85"/>
      <c r="C490" s="85"/>
      <c r="D490" s="85"/>
      <c r="E490" s="85"/>
      <c r="F490" s="85"/>
      <c r="G490" s="85"/>
      <c r="H490" s="85"/>
      <c r="I490" s="85"/>
      <c r="J490" s="85"/>
      <c r="K490" s="85"/>
      <c r="L490" s="85"/>
      <c r="M490" s="85"/>
      <c r="N490" s="85"/>
      <c r="O490" s="85"/>
      <c r="P490" s="85"/>
      <c r="Q490" s="85"/>
      <c r="R490" s="85"/>
      <c r="S490" s="85"/>
    </row>
    <row r="491" spans="1:19">
      <c r="A491" s="85"/>
      <c r="B491" s="85"/>
      <c r="C491" s="85"/>
      <c r="D491" s="85"/>
      <c r="E491" s="85"/>
      <c r="F491" s="85"/>
      <c r="G491" s="85"/>
      <c r="H491" s="85"/>
      <c r="I491" s="85"/>
      <c r="J491" s="85"/>
      <c r="K491" s="85"/>
      <c r="L491" s="85"/>
      <c r="M491" s="85"/>
      <c r="N491" s="85"/>
      <c r="O491" s="85"/>
      <c r="P491" s="85"/>
      <c r="Q491" s="85"/>
      <c r="R491" s="85"/>
      <c r="S491" s="85"/>
    </row>
    <row r="492" spans="1:19">
      <c r="A492" s="85"/>
      <c r="B492" s="85"/>
      <c r="C492" s="85"/>
      <c r="D492" s="85"/>
      <c r="E492" s="85"/>
      <c r="F492" s="85"/>
      <c r="G492" s="85"/>
      <c r="H492" s="85"/>
      <c r="I492" s="85"/>
      <c r="J492" s="85"/>
      <c r="K492" s="85"/>
      <c r="L492" s="85"/>
      <c r="M492" s="85"/>
      <c r="N492" s="85"/>
      <c r="O492" s="85"/>
      <c r="P492" s="85"/>
      <c r="Q492" s="85"/>
      <c r="R492" s="85"/>
      <c r="S492" s="85"/>
    </row>
    <row r="493" spans="1:19">
      <c r="A493" s="85"/>
      <c r="B493" s="85"/>
      <c r="C493" s="85"/>
      <c r="D493" s="85"/>
      <c r="E493" s="85"/>
      <c r="F493" s="85"/>
      <c r="G493" s="85"/>
      <c r="H493" s="85"/>
      <c r="I493" s="85"/>
      <c r="J493" s="85"/>
      <c r="K493" s="85"/>
      <c r="L493" s="85"/>
      <c r="M493" s="85"/>
      <c r="N493" s="85"/>
      <c r="O493" s="85"/>
      <c r="P493" s="85"/>
      <c r="Q493" s="85"/>
      <c r="R493" s="85"/>
      <c r="S493" s="85"/>
    </row>
    <row r="494" spans="1:19">
      <c r="A494" s="85"/>
      <c r="B494" s="85"/>
      <c r="C494" s="85"/>
      <c r="D494" s="85"/>
      <c r="E494" s="85"/>
      <c r="F494" s="85"/>
      <c r="G494" s="85"/>
      <c r="H494" s="85"/>
      <c r="I494" s="85"/>
      <c r="J494" s="85"/>
      <c r="K494" s="85"/>
      <c r="L494" s="85"/>
      <c r="M494" s="85"/>
      <c r="N494" s="85"/>
      <c r="O494" s="85"/>
      <c r="P494" s="85"/>
      <c r="Q494" s="85"/>
      <c r="R494" s="85"/>
      <c r="S494" s="85"/>
    </row>
    <row r="495" spans="1:19">
      <c r="A495" s="85"/>
      <c r="B495" s="85"/>
      <c r="C495" s="85"/>
      <c r="D495" s="85"/>
      <c r="E495" s="85"/>
      <c r="F495" s="85"/>
      <c r="G495" s="85"/>
      <c r="H495" s="85"/>
      <c r="I495" s="85"/>
      <c r="J495" s="85"/>
      <c r="K495" s="85"/>
      <c r="L495" s="85"/>
      <c r="M495" s="85"/>
      <c r="N495" s="85"/>
      <c r="O495" s="85"/>
      <c r="P495" s="85"/>
      <c r="Q495" s="85"/>
      <c r="R495" s="85"/>
      <c r="S495" s="85"/>
    </row>
    <row r="496" spans="1:19">
      <c r="A496" s="85"/>
      <c r="B496" s="85"/>
      <c r="C496" s="85"/>
      <c r="D496" s="85"/>
      <c r="E496" s="85"/>
      <c r="F496" s="85"/>
      <c r="G496" s="85"/>
      <c r="H496" s="85"/>
      <c r="I496" s="85"/>
      <c r="J496" s="85"/>
      <c r="K496" s="85"/>
      <c r="L496" s="85"/>
      <c r="M496" s="85"/>
      <c r="N496" s="85"/>
      <c r="O496" s="85"/>
      <c r="P496" s="85"/>
      <c r="Q496" s="85"/>
      <c r="R496" s="85"/>
      <c r="S496" s="85"/>
    </row>
    <row r="497" spans="1:19">
      <c r="A497" s="85"/>
      <c r="B497" s="85"/>
      <c r="C497" s="85"/>
      <c r="D497" s="85"/>
      <c r="E497" s="85"/>
      <c r="F497" s="85"/>
      <c r="G497" s="85"/>
      <c r="H497" s="85"/>
      <c r="I497" s="85"/>
      <c r="J497" s="85"/>
      <c r="K497" s="85"/>
      <c r="L497" s="85"/>
      <c r="M497" s="85"/>
      <c r="N497" s="85"/>
      <c r="O497" s="85"/>
      <c r="P497" s="85"/>
      <c r="Q497" s="85"/>
      <c r="R497" s="85"/>
      <c r="S497" s="85"/>
    </row>
    <row r="498" spans="1:19">
      <c r="A498" s="85"/>
      <c r="B498" s="85"/>
      <c r="C498" s="85"/>
      <c r="D498" s="85"/>
      <c r="E498" s="85"/>
      <c r="F498" s="85"/>
      <c r="G498" s="85"/>
      <c r="H498" s="85"/>
      <c r="I498" s="85"/>
      <c r="J498" s="85"/>
      <c r="K498" s="85"/>
      <c r="L498" s="85"/>
      <c r="M498" s="85"/>
      <c r="N498" s="85"/>
      <c r="O498" s="85"/>
      <c r="P498" s="85"/>
      <c r="Q498" s="85"/>
      <c r="R498" s="85"/>
      <c r="S498" s="85"/>
    </row>
    <row r="499" spans="1:19">
      <c r="A499" s="85"/>
      <c r="B499" s="85"/>
      <c r="C499" s="85"/>
      <c r="D499" s="85"/>
      <c r="E499" s="85"/>
      <c r="F499" s="85"/>
      <c r="G499" s="85"/>
      <c r="H499" s="85"/>
      <c r="I499" s="85"/>
      <c r="J499" s="85"/>
      <c r="K499" s="85"/>
      <c r="L499" s="85"/>
      <c r="M499" s="85"/>
      <c r="N499" s="85"/>
      <c r="O499" s="85"/>
      <c r="P499" s="85"/>
      <c r="Q499" s="85"/>
      <c r="R499" s="85"/>
      <c r="S499" s="85"/>
    </row>
    <row r="500" spans="1:19">
      <c r="A500" s="85"/>
      <c r="B500" s="85"/>
      <c r="C500" s="85"/>
      <c r="D500" s="85"/>
      <c r="E500" s="85"/>
      <c r="F500" s="85"/>
      <c r="G500" s="85"/>
      <c r="H500" s="85"/>
      <c r="I500" s="85"/>
      <c r="J500" s="85"/>
      <c r="K500" s="85"/>
      <c r="L500" s="85"/>
      <c r="M500" s="85"/>
      <c r="N500" s="85"/>
      <c r="O500" s="85"/>
      <c r="P500" s="85"/>
      <c r="Q500" s="85"/>
      <c r="R500" s="85"/>
      <c r="S500" s="85"/>
    </row>
    <row r="501" spans="1:19">
      <c r="A501" s="85"/>
      <c r="B501" s="85"/>
      <c r="C501" s="85"/>
      <c r="D501" s="85"/>
      <c r="E501" s="85"/>
      <c r="F501" s="85"/>
      <c r="G501" s="85"/>
      <c r="H501" s="85"/>
      <c r="I501" s="85"/>
      <c r="J501" s="85"/>
      <c r="K501" s="85"/>
      <c r="L501" s="85"/>
      <c r="M501" s="85"/>
      <c r="N501" s="85"/>
      <c r="O501" s="85"/>
      <c r="P501" s="85"/>
      <c r="Q501" s="85"/>
      <c r="R501" s="85"/>
      <c r="S501" s="85"/>
    </row>
    <row r="502" spans="1:19">
      <c r="A502" s="85"/>
      <c r="B502" s="85"/>
      <c r="C502" s="85"/>
      <c r="D502" s="85"/>
      <c r="E502" s="85"/>
      <c r="F502" s="85"/>
      <c r="G502" s="85"/>
      <c r="H502" s="85"/>
      <c r="I502" s="85"/>
      <c r="J502" s="85"/>
      <c r="K502" s="85"/>
      <c r="L502" s="85"/>
      <c r="M502" s="85"/>
      <c r="N502" s="85"/>
      <c r="O502" s="85"/>
      <c r="P502" s="85"/>
      <c r="Q502" s="85"/>
      <c r="R502" s="85"/>
      <c r="S502" s="85"/>
    </row>
    <row r="503" spans="1:19">
      <c r="A503" s="85"/>
      <c r="B503" s="85"/>
      <c r="C503" s="85"/>
      <c r="D503" s="85"/>
      <c r="E503" s="85"/>
      <c r="F503" s="85"/>
      <c r="G503" s="85"/>
      <c r="H503" s="85"/>
      <c r="I503" s="85"/>
      <c r="J503" s="85"/>
      <c r="K503" s="85"/>
      <c r="L503" s="85"/>
      <c r="M503" s="85"/>
      <c r="N503" s="85"/>
      <c r="O503" s="85"/>
      <c r="P503" s="85"/>
      <c r="Q503" s="85"/>
      <c r="R503" s="85"/>
      <c r="S503" s="85"/>
    </row>
    <row r="504" spans="1:19">
      <c r="A504" s="85"/>
      <c r="B504" s="85"/>
      <c r="C504" s="85"/>
      <c r="D504" s="85"/>
      <c r="E504" s="85"/>
      <c r="F504" s="85"/>
      <c r="G504" s="85"/>
      <c r="H504" s="85"/>
      <c r="I504" s="85"/>
      <c r="J504" s="85"/>
      <c r="K504" s="85"/>
      <c r="L504" s="85"/>
      <c r="M504" s="85"/>
      <c r="N504" s="85"/>
      <c r="O504" s="85"/>
      <c r="P504" s="85"/>
      <c r="Q504" s="85"/>
      <c r="R504" s="85"/>
      <c r="S504" s="85"/>
    </row>
    <row r="505" spans="1:19">
      <c r="A505" s="85"/>
      <c r="B505" s="85"/>
      <c r="C505" s="85"/>
      <c r="D505" s="85"/>
      <c r="E505" s="85"/>
      <c r="F505" s="85"/>
      <c r="G505" s="85"/>
      <c r="H505" s="85"/>
      <c r="I505" s="85"/>
      <c r="J505" s="85"/>
      <c r="K505" s="85"/>
      <c r="L505" s="85"/>
      <c r="M505" s="85"/>
      <c r="N505" s="85"/>
      <c r="O505" s="85"/>
      <c r="P505" s="85"/>
      <c r="Q505" s="85"/>
      <c r="R505" s="85"/>
      <c r="S505" s="85"/>
    </row>
    <row r="506" spans="1:19">
      <c r="A506" s="85"/>
      <c r="B506" s="85"/>
      <c r="C506" s="85"/>
      <c r="D506" s="85"/>
      <c r="E506" s="85"/>
      <c r="F506" s="85"/>
      <c r="G506" s="85"/>
      <c r="H506" s="85"/>
      <c r="I506" s="85"/>
      <c r="J506" s="85"/>
      <c r="K506" s="85"/>
      <c r="L506" s="85"/>
      <c r="M506" s="85"/>
      <c r="N506" s="85"/>
      <c r="O506" s="85"/>
      <c r="P506" s="85"/>
      <c r="Q506" s="85"/>
      <c r="R506" s="85"/>
      <c r="S506" s="85"/>
    </row>
    <row r="507" spans="1:19">
      <c r="A507" s="85"/>
      <c r="B507" s="85"/>
      <c r="C507" s="85"/>
      <c r="D507" s="85"/>
      <c r="E507" s="85"/>
      <c r="F507" s="85"/>
      <c r="G507" s="85"/>
      <c r="H507" s="85"/>
      <c r="I507" s="85"/>
      <c r="J507" s="85"/>
      <c r="K507" s="85"/>
      <c r="L507" s="85"/>
      <c r="M507" s="85"/>
      <c r="N507" s="85"/>
      <c r="O507" s="85"/>
      <c r="P507" s="85"/>
      <c r="Q507" s="85"/>
      <c r="R507" s="85"/>
      <c r="S507" s="85"/>
    </row>
    <row r="508" spans="1:19">
      <c r="A508" s="85"/>
      <c r="B508" s="85"/>
      <c r="C508" s="85"/>
      <c r="D508" s="85"/>
      <c r="E508" s="85"/>
      <c r="F508" s="85"/>
      <c r="G508" s="85"/>
      <c r="H508" s="85"/>
      <c r="I508" s="85"/>
      <c r="J508" s="85"/>
      <c r="K508" s="85"/>
      <c r="L508" s="85"/>
      <c r="M508" s="85"/>
      <c r="N508" s="85"/>
      <c r="O508" s="85"/>
      <c r="P508" s="85"/>
      <c r="Q508" s="85"/>
      <c r="R508" s="85"/>
      <c r="S508" s="85"/>
    </row>
    <row r="509" spans="1:19">
      <c r="A509" s="85"/>
      <c r="B509" s="85"/>
      <c r="C509" s="85"/>
      <c r="D509" s="85"/>
      <c r="E509" s="85"/>
      <c r="F509" s="85"/>
      <c r="G509" s="85"/>
      <c r="H509" s="85"/>
      <c r="I509" s="85"/>
      <c r="J509" s="85"/>
      <c r="K509" s="85"/>
      <c r="L509" s="85"/>
      <c r="M509" s="85"/>
      <c r="N509" s="85"/>
      <c r="O509" s="85"/>
      <c r="P509" s="85"/>
      <c r="Q509" s="85"/>
      <c r="R509" s="85"/>
      <c r="S509" s="85"/>
    </row>
    <row r="510" spans="1:19">
      <c r="A510" s="85"/>
      <c r="B510" s="85"/>
      <c r="C510" s="85"/>
      <c r="D510" s="85"/>
      <c r="E510" s="85"/>
      <c r="F510" s="85"/>
      <c r="G510" s="85"/>
      <c r="H510" s="85"/>
      <c r="I510" s="85"/>
      <c r="J510" s="85"/>
      <c r="K510" s="85"/>
      <c r="L510" s="85"/>
      <c r="M510" s="85"/>
      <c r="N510" s="85"/>
      <c r="O510" s="85"/>
      <c r="P510" s="85"/>
      <c r="Q510" s="85"/>
      <c r="R510" s="85"/>
      <c r="S510" s="85"/>
    </row>
    <row r="511" spans="1:19">
      <c r="A511" s="85"/>
      <c r="B511" s="85"/>
      <c r="C511" s="85"/>
      <c r="D511" s="85"/>
      <c r="E511" s="85"/>
      <c r="F511" s="85"/>
      <c r="G511" s="85"/>
      <c r="H511" s="85"/>
      <c r="I511" s="85"/>
      <c r="J511" s="85"/>
      <c r="K511" s="85"/>
      <c r="L511" s="85"/>
      <c r="M511" s="85"/>
      <c r="N511" s="85"/>
      <c r="O511" s="85"/>
      <c r="P511" s="85"/>
      <c r="Q511" s="85"/>
      <c r="R511" s="85"/>
      <c r="S511" s="85"/>
    </row>
    <row r="512" spans="1:19">
      <c r="A512" s="85"/>
      <c r="B512" s="85"/>
      <c r="C512" s="85"/>
      <c r="D512" s="85"/>
      <c r="E512" s="85"/>
      <c r="F512" s="85"/>
      <c r="G512" s="85"/>
      <c r="H512" s="85"/>
      <c r="I512" s="85"/>
      <c r="J512" s="85"/>
      <c r="K512" s="85"/>
      <c r="L512" s="85"/>
      <c r="M512" s="85"/>
      <c r="N512" s="85"/>
      <c r="O512" s="85"/>
      <c r="P512" s="85"/>
      <c r="Q512" s="85"/>
      <c r="R512" s="85"/>
      <c r="S512" s="85"/>
    </row>
    <row r="513" spans="1:19">
      <c r="A513" s="85"/>
      <c r="B513" s="85"/>
      <c r="C513" s="85"/>
      <c r="D513" s="85"/>
      <c r="E513" s="85"/>
      <c r="F513" s="85"/>
      <c r="G513" s="85"/>
      <c r="H513" s="85"/>
      <c r="I513" s="85"/>
      <c r="J513" s="85"/>
      <c r="K513" s="85"/>
      <c r="L513" s="85"/>
      <c r="M513" s="85"/>
      <c r="N513" s="85"/>
      <c r="O513" s="85"/>
      <c r="P513" s="85"/>
      <c r="Q513" s="85"/>
      <c r="R513" s="85"/>
      <c r="S513" s="85"/>
    </row>
    <row r="514" spans="1:19">
      <c r="A514" s="85"/>
      <c r="B514" s="85"/>
      <c r="C514" s="85"/>
      <c r="D514" s="85"/>
      <c r="E514" s="85"/>
      <c r="F514" s="85"/>
      <c r="G514" s="85"/>
      <c r="H514" s="85"/>
      <c r="I514" s="85"/>
      <c r="J514" s="85"/>
      <c r="K514" s="85"/>
      <c r="L514" s="85"/>
      <c r="M514" s="85"/>
      <c r="N514" s="85"/>
      <c r="O514" s="85"/>
      <c r="P514" s="85"/>
      <c r="Q514" s="85"/>
      <c r="R514" s="85"/>
      <c r="S514" s="85"/>
    </row>
    <row r="515" spans="1:19">
      <c r="A515" s="85"/>
      <c r="B515" s="85"/>
      <c r="C515" s="85"/>
      <c r="D515" s="85"/>
      <c r="E515" s="85"/>
      <c r="F515" s="85"/>
      <c r="G515" s="85"/>
      <c r="H515" s="85"/>
      <c r="I515" s="85"/>
      <c r="J515" s="85"/>
      <c r="K515" s="85"/>
      <c r="L515" s="85"/>
      <c r="M515" s="85"/>
      <c r="N515" s="85"/>
      <c r="O515" s="85"/>
      <c r="P515" s="85"/>
      <c r="Q515" s="85"/>
      <c r="R515" s="85"/>
      <c r="S515" s="85"/>
    </row>
    <row r="516" spans="1:19">
      <c r="A516" s="85"/>
      <c r="B516" s="85"/>
      <c r="C516" s="85"/>
      <c r="D516" s="85"/>
      <c r="E516" s="85"/>
      <c r="F516" s="85"/>
      <c r="G516" s="85"/>
      <c r="H516" s="85"/>
      <c r="I516" s="85"/>
      <c r="J516" s="85"/>
      <c r="K516" s="85"/>
      <c r="L516" s="85"/>
      <c r="M516" s="85"/>
      <c r="N516" s="85"/>
      <c r="O516" s="85"/>
      <c r="P516" s="85"/>
      <c r="Q516" s="85"/>
      <c r="R516" s="85"/>
      <c r="S516" s="85"/>
    </row>
    <row r="517" spans="1:19">
      <c r="A517" s="85"/>
      <c r="B517" s="85"/>
      <c r="C517" s="85"/>
      <c r="D517" s="85"/>
      <c r="E517" s="85"/>
      <c r="F517" s="85"/>
      <c r="G517" s="85"/>
      <c r="H517" s="85"/>
      <c r="I517" s="85"/>
      <c r="J517" s="85"/>
      <c r="K517" s="85"/>
      <c r="L517" s="85"/>
      <c r="M517" s="85"/>
      <c r="N517" s="85"/>
      <c r="O517" s="85"/>
      <c r="P517" s="85"/>
      <c r="Q517" s="85"/>
      <c r="R517" s="85"/>
      <c r="S517" s="85"/>
    </row>
    <row r="518" spans="1:19">
      <c r="A518" s="85"/>
      <c r="B518" s="85"/>
      <c r="C518" s="85"/>
      <c r="D518" s="85"/>
      <c r="E518" s="85"/>
      <c r="F518" s="85"/>
      <c r="G518" s="85"/>
      <c r="H518" s="85"/>
      <c r="I518" s="85"/>
      <c r="J518" s="85"/>
      <c r="K518" s="85"/>
      <c r="L518" s="85"/>
      <c r="M518" s="85"/>
      <c r="N518" s="85"/>
      <c r="O518" s="85"/>
      <c r="P518" s="85"/>
      <c r="Q518" s="85"/>
      <c r="R518" s="85"/>
      <c r="S518" s="85"/>
    </row>
    <row r="519" spans="1:19">
      <c r="A519" s="85"/>
      <c r="B519" s="85"/>
      <c r="C519" s="85"/>
      <c r="D519" s="85"/>
      <c r="E519" s="85"/>
      <c r="F519" s="85"/>
      <c r="G519" s="85"/>
      <c r="H519" s="85"/>
      <c r="I519" s="85"/>
      <c r="J519" s="85"/>
      <c r="K519" s="85"/>
      <c r="L519" s="85"/>
      <c r="M519" s="85"/>
      <c r="N519" s="85"/>
      <c r="O519" s="85"/>
      <c r="P519" s="85"/>
      <c r="Q519" s="85"/>
      <c r="R519" s="85"/>
      <c r="S519" s="85"/>
    </row>
    <row r="520" spans="1:19">
      <c r="A520" s="85"/>
      <c r="B520" s="85"/>
      <c r="C520" s="85"/>
      <c r="D520" s="85"/>
      <c r="E520" s="85"/>
      <c r="F520" s="85"/>
      <c r="G520" s="85"/>
      <c r="H520" s="85"/>
      <c r="I520" s="85"/>
      <c r="J520" s="85"/>
      <c r="K520" s="85"/>
      <c r="L520" s="85"/>
      <c r="M520" s="85"/>
      <c r="N520" s="85"/>
      <c r="O520" s="85"/>
      <c r="P520" s="85"/>
      <c r="Q520" s="85"/>
      <c r="R520" s="85"/>
      <c r="S520" s="85"/>
    </row>
    <row r="521" spans="1:19">
      <c r="A521" s="85"/>
      <c r="B521" s="85"/>
      <c r="C521" s="85"/>
      <c r="D521" s="85"/>
      <c r="E521" s="85"/>
      <c r="F521" s="85"/>
      <c r="G521" s="85"/>
      <c r="H521" s="85"/>
      <c r="I521" s="85"/>
      <c r="J521" s="85"/>
      <c r="K521" s="85"/>
      <c r="L521" s="85"/>
      <c r="M521" s="85"/>
      <c r="N521" s="85"/>
      <c r="O521" s="85"/>
      <c r="P521" s="85"/>
      <c r="Q521" s="85"/>
      <c r="R521" s="85"/>
      <c r="S521" s="85"/>
    </row>
    <row r="522" spans="1:19">
      <c r="A522" s="85"/>
      <c r="B522" s="85"/>
      <c r="C522" s="85"/>
      <c r="D522" s="85"/>
      <c r="E522" s="85"/>
      <c r="F522" s="85"/>
      <c r="G522" s="85"/>
      <c r="H522" s="85"/>
      <c r="I522" s="85"/>
      <c r="J522" s="85"/>
      <c r="K522" s="85"/>
      <c r="L522" s="85"/>
      <c r="M522" s="85"/>
      <c r="N522" s="85"/>
      <c r="O522" s="85"/>
      <c r="P522" s="85"/>
      <c r="Q522" s="85"/>
      <c r="R522" s="85"/>
      <c r="S522" s="85"/>
    </row>
    <row r="523" spans="1:19">
      <c r="A523" s="85"/>
      <c r="B523" s="85"/>
      <c r="C523" s="85"/>
      <c r="D523" s="85"/>
      <c r="E523" s="85"/>
      <c r="F523" s="85"/>
      <c r="G523" s="85"/>
      <c r="H523" s="85"/>
      <c r="I523" s="85"/>
      <c r="J523" s="85"/>
      <c r="K523" s="85"/>
      <c r="L523" s="85"/>
      <c r="M523" s="85"/>
      <c r="N523" s="85"/>
      <c r="O523" s="85"/>
      <c r="P523" s="85"/>
      <c r="Q523" s="85"/>
      <c r="R523" s="85"/>
      <c r="S523" s="85"/>
    </row>
    <row r="524" spans="1:19">
      <c r="A524" s="85"/>
      <c r="B524" s="85"/>
      <c r="C524" s="85"/>
      <c r="D524" s="85"/>
      <c r="E524" s="85"/>
      <c r="F524" s="85"/>
      <c r="G524" s="85"/>
      <c r="H524" s="85"/>
      <c r="I524" s="85"/>
      <c r="J524" s="85"/>
      <c r="K524" s="85"/>
      <c r="L524" s="85"/>
      <c r="M524" s="85"/>
      <c r="N524" s="85"/>
      <c r="O524" s="85"/>
      <c r="P524" s="85"/>
      <c r="Q524" s="85"/>
      <c r="R524" s="85"/>
      <c r="S524" s="85"/>
    </row>
    <row r="525" spans="1:19">
      <c r="A525" s="85"/>
      <c r="B525" s="85"/>
      <c r="C525" s="85"/>
      <c r="D525" s="85"/>
      <c r="E525" s="85"/>
      <c r="F525" s="85"/>
      <c r="G525" s="85"/>
      <c r="H525" s="85"/>
      <c r="I525" s="85"/>
      <c r="J525" s="85"/>
      <c r="K525" s="85"/>
      <c r="L525" s="85"/>
      <c r="M525" s="85"/>
      <c r="N525" s="85"/>
      <c r="O525" s="85"/>
      <c r="P525" s="85"/>
      <c r="Q525" s="85"/>
      <c r="R525" s="85"/>
      <c r="S525" s="85"/>
    </row>
    <row r="526" spans="1:19">
      <c r="A526" s="85"/>
      <c r="B526" s="85"/>
      <c r="C526" s="85"/>
      <c r="D526" s="85"/>
      <c r="E526" s="85"/>
      <c r="F526" s="85"/>
      <c r="G526" s="85"/>
      <c r="H526" s="85"/>
      <c r="I526" s="85"/>
      <c r="J526" s="85"/>
      <c r="K526" s="85"/>
      <c r="L526" s="85"/>
      <c r="M526" s="85"/>
      <c r="N526" s="85"/>
      <c r="O526" s="85"/>
      <c r="P526" s="85"/>
      <c r="Q526" s="85"/>
      <c r="R526" s="85"/>
      <c r="S526" s="85"/>
    </row>
    <row r="527" spans="1:19">
      <c r="A527" s="85"/>
      <c r="B527" s="85"/>
      <c r="C527" s="85"/>
      <c r="D527" s="85"/>
      <c r="E527" s="85"/>
      <c r="F527" s="85"/>
      <c r="G527" s="85"/>
      <c r="H527" s="85"/>
      <c r="I527" s="85"/>
      <c r="J527" s="85"/>
      <c r="K527" s="85"/>
      <c r="L527" s="85"/>
      <c r="M527" s="85"/>
      <c r="N527" s="85"/>
      <c r="O527" s="85"/>
      <c r="P527" s="85"/>
      <c r="Q527" s="85"/>
      <c r="R527" s="85"/>
      <c r="S527" s="85"/>
    </row>
    <row r="528" spans="1:19">
      <c r="A528" s="85"/>
      <c r="B528" s="85"/>
      <c r="C528" s="85"/>
      <c r="D528" s="85"/>
      <c r="E528" s="85"/>
      <c r="F528" s="85"/>
      <c r="G528" s="85"/>
      <c r="H528" s="85"/>
      <c r="I528" s="85"/>
      <c r="J528" s="85"/>
      <c r="K528" s="85"/>
      <c r="L528" s="85"/>
      <c r="M528" s="85"/>
      <c r="N528" s="85"/>
      <c r="O528" s="85"/>
      <c r="P528" s="85"/>
      <c r="Q528" s="85"/>
      <c r="R528" s="85"/>
      <c r="S528" s="85"/>
    </row>
    <row r="529" spans="1:19">
      <c r="A529" s="85"/>
      <c r="B529" s="85"/>
      <c r="C529" s="85"/>
      <c r="D529" s="85"/>
      <c r="E529" s="85"/>
      <c r="F529" s="85"/>
      <c r="G529" s="85"/>
      <c r="H529" s="85"/>
      <c r="I529" s="85"/>
      <c r="J529" s="85"/>
      <c r="K529" s="85"/>
      <c r="L529" s="85"/>
      <c r="M529" s="85"/>
      <c r="N529" s="85"/>
      <c r="O529" s="85"/>
      <c r="P529" s="85"/>
      <c r="Q529" s="85"/>
      <c r="R529" s="85"/>
      <c r="S529" s="85"/>
    </row>
    <row r="530" spans="1:19">
      <c r="A530" s="85"/>
      <c r="B530" s="85"/>
      <c r="C530" s="85"/>
      <c r="D530" s="85"/>
      <c r="E530" s="85"/>
      <c r="F530" s="85"/>
      <c r="G530" s="85"/>
      <c r="H530" s="85"/>
      <c r="I530" s="85"/>
      <c r="J530" s="85"/>
      <c r="K530" s="85"/>
      <c r="L530" s="85"/>
      <c r="M530" s="85"/>
      <c r="N530" s="85"/>
      <c r="O530" s="85"/>
      <c r="P530" s="85"/>
      <c r="Q530" s="85"/>
      <c r="R530" s="85"/>
      <c r="S530" s="85"/>
    </row>
    <row r="531" spans="1:19">
      <c r="A531" s="85"/>
      <c r="B531" s="85"/>
      <c r="C531" s="85"/>
      <c r="D531" s="85"/>
      <c r="E531" s="85"/>
      <c r="F531" s="85"/>
      <c r="G531" s="85"/>
      <c r="H531" s="85"/>
      <c r="I531" s="85"/>
      <c r="J531" s="85"/>
      <c r="K531" s="85"/>
      <c r="L531" s="85"/>
      <c r="M531" s="85"/>
      <c r="N531" s="85"/>
      <c r="O531" s="85"/>
      <c r="P531" s="85"/>
      <c r="Q531" s="85"/>
      <c r="R531" s="85"/>
      <c r="S531" s="85"/>
    </row>
    <row r="532" spans="1:19">
      <c r="A532" s="85"/>
      <c r="B532" s="85"/>
      <c r="C532" s="85"/>
      <c r="D532" s="85"/>
      <c r="E532" s="85"/>
      <c r="F532" s="85"/>
      <c r="G532" s="85"/>
      <c r="H532" s="85"/>
      <c r="I532" s="85"/>
      <c r="J532" s="85"/>
      <c r="K532" s="85"/>
      <c r="L532" s="85"/>
      <c r="M532" s="85"/>
      <c r="N532" s="85"/>
      <c r="O532" s="85"/>
      <c r="P532" s="85"/>
      <c r="Q532" s="85"/>
      <c r="R532" s="85"/>
      <c r="S532" s="85"/>
    </row>
    <row r="533" spans="1:19">
      <c r="A533" s="85"/>
      <c r="B533" s="85"/>
      <c r="C533" s="85"/>
      <c r="D533" s="85"/>
      <c r="E533" s="85"/>
      <c r="F533" s="85"/>
      <c r="G533" s="85"/>
      <c r="H533" s="85"/>
      <c r="I533" s="85"/>
      <c r="J533" s="85"/>
      <c r="K533" s="85"/>
      <c r="L533" s="85"/>
      <c r="M533" s="85"/>
      <c r="N533" s="85"/>
      <c r="O533" s="85"/>
      <c r="P533" s="85"/>
      <c r="Q533" s="85"/>
      <c r="R533" s="85"/>
      <c r="S533" s="85"/>
    </row>
    <row r="534" spans="1:19">
      <c r="A534" s="85"/>
      <c r="B534" s="85"/>
      <c r="C534" s="85"/>
      <c r="D534" s="85"/>
      <c r="E534" s="85"/>
      <c r="F534" s="85"/>
      <c r="G534" s="85"/>
      <c r="H534" s="85"/>
      <c r="I534" s="85"/>
      <c r="J534" s="85"/>
      <c r="K534" s="85"/>
      <c r="L534" s="85"/>
      <c r="M534" s="85"/>
      <c r="N534" s="85"/>
      <c r="O534" s="85"/>
      <c r="P534" s="85"/>
      <c r="Q534" s="85"/>
      <c r="R534" s="85"/>
      <c r="S534" s="85"/>
    </row>
    <row r="535" spans="1:19">
      <c r="A535" s="85"/>
      <c r="B535" s="85"/>
      <c r="C535" s="85"/>
      <c r="D535" s="85"/>
      <c r="E535" s="85"/>
      <c r="F535" s="85"/>
      <c r="G535" s="85"/>
      <c r="H535" s="85"/>
      <c r="I535" s="85"/>
      <c r="J535" s="85"/>
      <c r="K535" s="85"/>
      <c r="L535" s="85"/>
      <c r="M535" s="85"/>
      <c r="N535" s="85"/>
      <c r="O535" s="85"/>
      <c r="P535" s="85"/>
      <c r="Q535" s="85"/>
      <c r="R535" s="85"/>
      <c r="S535" s="85"/>
    </row>
    <row r="536" spans="1:19">
      <c r="A536" s="85"/>
      <c r="B536" s="85"/>
      <c r="C536" s="85"/>
      <c r="D536" s="85"/>
      <c r="E536" s="85"/>
      <c r="F536" s="85"/>
      <c r="G536" s="85"/>
      <c r="H536" s="85"/>
      <c r="I536" s="85"/>
      <c r="J536" s="85"/>
      <c r="K536" s="85"/>
      <c r="L536" s="85"/>
      <c r="M536" s="85"/>
      <c r="N536" s="85"/>
      <c r="O536" s="85"/>
      <c r="P536" s="85"/>
      <c r="Q536" s="85"/>
      <c r="R536" s="85"/>
      <c r="S536" s="85"/>
    </row>
    <row r="537" spans="1:19">
      <c r="A537" s="85"/>
      <c r="B537" s="85"/>
      <c r="C537" s="85"/>
      <c r="D537" s="85"/>
      <c r="E537" s="85"/>
      <c r="F537" s="85"/>
      <c r="G537" s="85"/>
      <c r="H537" s="85"/>
      <c r="I537" s="85"/>
      <c r="J537" s="85"/>
      <c r="K537" s="85"/>
      <c r="L537" s="85"/>
      <c r="M537" s="85"/>
      <c r="N537" s="85"/>
      <c r="O537" s="85"/>
      <c r="P537" s="85"/>
      <c r="Q537" s="85"/>
      <c r="R537" s="85"/>
      <c r="S537" s="85"/>
    </row>
    <row r="538" spans="1:19">
      <c r="A538" s="85"/>
      <c r="B538" s="85"/>
      <c r="C538" s="85"/>
      <c r="D538" s="85"/>
      <c r="E538" s="85"/>
      <c r="F538" s="85"/>
      <c r="G538" s="85"/>
      <c r="H538" s="85"/>
      <c r="I538" s="85"/>
      <c r="J538" s="85"/>
      <c r="K538" s="85"/>
      <c r="L538" s="85"/>
      <c r="M538" s="85"/>
      <c r="N538" s="85"/>
      <c r="O538" s="85"/>
      <c r="P538" s="85"/>
      <c r="Q538" s="85"/>
      <c r="R538" s="85"/>
      <c r="S538" s="85"/>
    </row>
    <row r="539" spans="1:19">
      <c r="A539" s="85"/>
      <c r="B539" s="85"/>
      <c r="C539" s="85"/>
      <c r="D539" s="85"/>
      <c r="E539" s="85"/>
      <c r="F539" s="85"/>
      <c r="G539" s="85"/>
      <c r="H539" s="85"/>
      <c r="I539" s="85"/>
      <c r="J539" s="85"/>
      <c r="K539" s="85"/>
      <c r="L539" s="85"/>
      <c r="M539" s="85"/>
      <c r="N539" s="85"/>
      <c r="O539" s="85"/>
      <c r="P539" s="85"/>
      <c r="Q539" s="85"/>
      <c r="R539" s="85"/>
      <c r="S539" s="85"/>
    </row>
    <row r="540" spans="1:19">
      <c r="A540" s="85"/>
      <c r="B540" s="85"/>
      <c r="C540" s="85"/>
      <c r="D540" s="85"/>
      <c r="E540" s="85"/>
      <c r="F540" s="85"/>
      <c r="G540" s="85"/>
      <c r="H540" s="85"/>
      <c r="I540" s="85"/>
      <c r="J540" s="85"/>
      <c r="K540" s="85"/>
      <c r="L540" s="85"/>
      <c r="M540" s="85"/>
      <c r="N540" s="85"/>
      <c r="O540" s="85"/>
      <c r="P540" s="85"/>
      <c r="Q540" s="85"/>
      <c r="R540" s="85"/>
      <c r="S540" s="85"/>
    </row>
    <row r="541" spans="1:19">
      <c r="A541" s="85"/>
      <c r="B541" s="85"/>
      <c r="C541" s="85"/>
      <c r="D541" s="85"/>
      <c r="E541" s="85"/>
      <c r="F541" s="85"/>
      <c r="G541" s="85"/>
      <c r="H541" s="85"/>
      <c r="I541" s="85"/>
      <c r="J541" s="85"/>
      <c r="K541" s="85"/>
      <c r="L541" s="85"/>
      <c r="M541" s="85"/>
      <c r="N541" s="85"/>
      <c r="O541" s="85"/>
      <c r="P541" s="85"/>
      <c r="Q541" s="85"/>
      <c r="R541" s="85"/>
      <c r="S541" s="85"/>
    </row>
    <row r="542" spans="1:19">
      <c r="A542" s="85"/>
      <c r="B542" s="85"/>
      <c r="C542" s="85"/>
      <c r="D542" s="85"/>
      <c r="E542" s="85"/>
      <c r="F542" s="85"/>
      <c r="G542" s="85"/>
      <c r="H542" s="85"/>
      <c r="I542" s="85"/>
      <c r="J542" s="85"/>
      <c r="K542" s="85"/>
      <c r="L542" s="85"/>
      <c r="M542" s="85"/>
      <c r="N542" s="85"/>
      <c r="O542" s="85"/>
      <c r="P542" s="85"/>
      <c r="Q542" s="85"/>
      <c r="R542" s="85"/>
      <c r="S542" s="85"/>
    </row>
    <row r="543" spans="1:19">
      <c r="A543" s="85"/>
      <c r="B543" s="85"/>
      <c r="C543" s="85"/>
      <c r="D543" s="85"/>
      <c r="E543" s="85"/>
      <c r="F543" s="85"/>
      <c r="G543" s="85"/>
      <c r="H543" s="85"/>
      <c r="I543" s="85"/>
      <c r="J543" s="85"/>
      <c r="K543" s="85"/>
      <c r="L543" s="85"/>
      <c r="M543" s="85"/>
      <c r="N543" s="85"/>
      <c r="O543" s="85"/>
      <c r="P543" s="85"/>
      <c r="Q543" s="85"/>
      <c r="R543" s="85"/>
      <c r="S543" s="85"/>
    </row>
    <row r="544" spans="1:19">
      <c r="A544" s="85"/>
      <c r="B544" s="85"/>
      <c r="C544" s="85"/>
      <c r="D544" s="85"/>
      <c r="E544" s="85"/>
      <c r="F544" s="85"/>
      <c r="G544" s="85"/>
      <c r="H544" s="85"/>
      <c r="I544" s="85"/>
      <c r="J544" s="85"/>
      <c r="K544" s="85"/>
      <c r="L544" s="85"/>
      <c r="M544" s="85"/>
      <c r="N544" s="85"/>
      <c r="O544" s="85"/>
      <c r="P544" s="85"/>
      <c r="Q544" s="85"/>
      <c r="R544" s="85"/>
      <c r="S544" s="85"/>
    </row>
    <row r="545" spans="1:19">
      <c r="A545" s="85"/>
      <c r="B545" s="85"/>
      <c r="C545" s="85"/>
      <c r="D545" s="85"/>
      <c r="E545" s="85"/>
      <c r="F545" s="85"/>
      <c r="G545" s="85"/>
      <c r="H545" s="85"/>
      <c r="I545" s="85"/>
      <c r="J545" s="85"/>
      <c r="K545" s="85"/>
      <c r="L545" s="85"/>
      <c r="M545" s="85"/>
      <c r="N545" s="85"/>
      <c r="O545" s="85"/>
      <c r="P545" s="85"/>
      <c r="Q545" s="85"/>
      <c r="R545" s="85"/>
      <c r="S545" s="85"/>
    </row>
    <row r="546" spans="1:19">
      <c r="A546" s="85"/>
      <c r="B546" s="85"/>
      <c r="C546" s="85"/>
      <c r="D546" s="85"/>
      <c r="E546" s="85"/>
      <c r="F546" s="85"/>
      <c r="G546" s="85"/>
      <c r="H546" s="85"/>
      <c r="I546" s="85"/>
      <c r="J546" s="85"/>
      <c r="K546" s="85"/>
      <c r="L546" s="85"/>
      <c r="M546" s="85"/>
      <c r="N546" s="85"/>
      <c r="O546" s="85"/>
      <c r="P546" s="85"/>
      <c r="Q546" s="85"/>
      <c r="R546" s="85"/>
      <c r="S546" s="85"/>
    </row>
    <row r="547" spans="1:19">
      <c r="A547" s="85"/>
      <c r="B547" s="85"/>
      <c r="C547" s="85"/>
      <c r="D547" s="85"/>
      <c r="E547" s="85"/>
      <c r="F547" s="85"/>
      <c r="G547" s="85"/>
      <c r="H547" s="85"/>
      <c r="I547" s="85"/>
      <c r="J547" s="85"/>
      <c r="K547" s="85"/>
      <c r="L547" s="85"/>
      <c r="M547" s="85"/>
      <c r="N547" s="85"/>
      <c r="O547" s="85"/>
      <c r="P547" s="85"/>
      <c r="Q547" s="85"/>
      <c r="R547" s="85"/>
      <c r="S547" s="85"/>
    </row>
    <row r="548" spans="1:19">
      <c r="A548" s="85"/>
      <c r="B548" s="85"/>
      <c r="C548" s="85"/>
      <c r="D548" s="85"/>
      <c r="E548" s="85"/>
      <c r="F548" s="85"/>
      <c r="G548" s="85"/>
      <c r="H548" s="85"/>
      <c r="I548" s="85"/>
      <c r="J548" s="85"/>
      <c r="K548" s="85"/>
      <c r="L548" s="85"/>
      <c r="M548" s="85"/>
      <c r="N548" s="85"/>
      <c r="O548" s="85"/>
      <c r="P548" s="85"/>
      <c r="Q548" s="85"/>
      <c r="R548" s="85"/>
      <c r="S548" s="85"/>
    </row>
    <row r="549" spans="1:19">
      <c r="A549" s="85"/>
      <c r="B549" s="85"/>
      <c r="C549" s="85"/>
      <c r="D549" s="85"/>
      <c r="E549" s="85"/>
      <c r="F549" s="85"/>
      <c r="G549" s="85"/>
      <c r="H549" s="85"/>
      <c r="I549" s="85"/>
      <c r="J549" s="85"/>
      <c r="K549" s="85"/>
      <c r="L549" s="85"/>
      <c r="M549" s="85"/>
      <c r="N549" s="85"/>
      <c r="O549" s="85"/>
      <c r="P549" s="85"/>
      <c r="Q549" s="85"/>
      <c r="R549" s="85"/>
      <c r="S549" s="85"/>
    </row>
    <row r="550" spans="1:19">
      <c r="A550" s="85"/>
      <c r="B550" s="85"/>
      <c r="C550" s="85"/>
      <c r="D550" s="85"/>
      <c r="E550" s="85"/>
      <c r="F550" s="85"/>
      <c r="G550" s="85"/>
      <c r="H550" s="85"/>
      <c r="I550" s="85"/>
      <c r="J550" s="85"/>
      <c r="K550" s="85"/>
      <c r="L550" s="85"/>
      <c r="M550" s="85"/>
      <c r="N550" s="85"/>
      <c r="O550" s="85"/>
      <c r="P550" s="85"/>
      <c r="Q550" s="85"/>
      <c r="R550" s="85"/>
      <c r="S550" s="85"/>
    </row>
    <row r="551" spans="1:19">
      <c r="A551" s="85"/>
      <c r="B551" s="85"/>
      <c r="C551" s="85"/>
      <c r="D551" s="85"/>
      <c r="E551" s="85"/>
      <c r="F551" s="85"/>
      <c r="G551" s="85"/>
      <c r="H551" s="85"/>
      <c r="I551" s="85"/>
      <c r="J551" s="85"/>
      <c r="K551" s="85"/>
      <c r="L551" s="85"/>
      <c r="M551" s="85"/>
      <c r="N551" s="85"/>
      <c r="O551" s="85"/>
      <c r="P551" s="85"/>
      <c r="Q551" s="85"/>
      <c r="R551" s="85"/>
      <c r="S551" s="85"/>
    </row>
    <row r="552" spans="1:19">
      <c r="A552" s="85"/>
      <c r="B552" s="85"/>
      <c r="C552" s="85"/>
      <c r="D552" s="85"/>
      <c r="E552" s="85"/>
      <c r="F552" s="85"/>
      <c r="G552" s="85"/>
      <c r="H552" s="85"/>
      <c r="I552" s="85"/>
      <c r="J552" s="85"/>
      <c r="K552" s="85"/>
      <c r="L552" s="85"/>
      <c r="M552" s="85"/>
      <c r="N552" s="85"/>
      <c r="O552" s="85"/>
      <c r="P552" s="85"/>
      <c r="Q552" s="85"/>
      <c r="R552" s="85"/>
      <c r="S552" s="85"/>
    </row>
    <row r="553" spans="1:19">
      <c r="A553" s="85"/>
      <c r="B553" s="85"/>
      <c r="C553" s="85"/>
      <c r="D553" s="85"/>
      <c r="E553" s="85"/>
      <c r="F553" s="85"/>
      <c r="G553" s="85"/>
      <c r="H553" s="85"/>
      <c r="I553" s="85"/>
      <c r="J553" s="85"/>
      <c r="K553" s="85"/>
      <c r="L553" s="85"/>
      <c r="M553" s="85"/>
      <c r="N553" s="85"/>
      <c r="O553" s="85"/>
      <c r="P553" s="85"/>
      <c r="Q553" s="85"/>
      <c r="R553" s="85"/>
      <c r="S553" s="85"/>
    </row>
    <row r="554" spans="1:19">
      <c r="A554" s="85"/>
      <c r="B554" s="85"/>
      <c r="C554" s="85"/>
      <c r="D554" s="85"/>
      <c r="E554" s="85"/>
      <c r="F554" s="85"/>
      <c r="G554" s="85"/>
      <c r="H554" s="85"/>
      <c r="I554" s="85"/>
      <c r="J554" s="85"/>
      <c r="K554" s="85"/>
      <c r="L554" s="85"/>
      <c r="M554" s="85"/>
      <c r="N554" s="85"/>
      <c r="O554" s="85"/>
      <c r="P554" s="85"/>
      <c r="Q554" s="85"/>
      <c r="R554" s="85"/>
      <c r="S554" s="85"/>
    </row>
    <row r="555" spans="1:19">
      <c r="A555" s="85"/>
      <c r="B555" s="85"/>
      <c r="C555" s="85"/>
      <c r="D555" s="85"/>
      <c r="E555" s="85"/>
      <c r="F555" s="85"/>
      <c r="G555" s="85"/>
      <c r="H555" s="85"/>
      <c r="I555" s="85"/>
      <c r="J555" s="85"/>
      <c r="K555" s="85"/>
      <c r="L555" s="85"/>
      <c r="M555" s="85"/>
      <c r="N555" s="85"/>
      <c r="O555" s="85"/>
      <c r="P555" s="85"/>
      <c r="Q555" s="85"/>
      <c r="R555" s="85"/>
      <c r="S555" s="85"/>
    </row>
    <row r="556" spans="1:19">
      <c r="A556" s="85"/>
      <c r="B556" s="85"/>
      <c r="C556" s="85"/>
      <c r="D556" s="85"/>
      <c r="E556" s="85"/>
      <c r="F556" s="85"/>
      <c r="G556" s="85"/>
      <c r="H556" s="85"/>
      <c r="I556" s="85"/>
      <c r="J556" s="85"/>
      <c r="K556" s="85"/>
      <c r="L556" s="85"/>
      <c r="M556" s="85"/>
      <c r="N556" s="85"/>
      <c r="O556" s="85"/>
      <c r="P556" s="85"/>
      <c r="Q556" s="85"/>
      <c r="R556" s="85"/>
      <c r="S556" s="85"/>
    </row>
    <row r="557" spans="1:19">
      <c r="A557" s="85"/>
      <c r="B557" s="85"/>
      <c r="C557" s="85"/>
      <c r="D557" s="85"/>
      <c r="E557" s="85"/>
      <c r="F557" s="85"/>
      <c r="G557" s="85"/>
      <c r="H557" s="85"/>
      <c r="I557" s="85"/>
      <c r="J557" s="85"/>
      <c r="K557" s="85"/>
      <c r="L557" s="85"/>
      <c r="M557" s="85"/>
      <c r="N557" s="85"/>
      <c r="O557" s="85"/>
      <c r="P557" s="85"/>
      <c r="Q557" s="85"/>
      <c r="R557" s="85"/>
      <c r="S557" s="85"/>
    </row>
    <row r="558" spans="1:19">
      <c r="A558" s="85"/>
      <c r="B558" s="85"/>
      <c r="C558" s="85"/>
      <c r="D558" s="85"/>
      <c r="E558" s="85"/>
      <c r="F558" s="85"/>
      <c r="G558" s="85"/>
      <c r="H558" s="85"/>
      <c r="I558" s="85"/>
      <c r="J558" s="85"/>
      <c r="K558" s="85"/>
      <c r="L558" s="85"/>
      <c r="M558" s="85"/>
      <c r="N558" s="85"/>
      <c r="O558" s="85"/>
      <c r="P558" s="85"/>
      <c r="Q558" s="85"/>
      <c r="R558" s="85"/>
      <c r="S558" s="85"/>
    </row>
    <row r="559" spans="1:19">
      <c r="A559" s="85"/>
      <c r="B559" s="85"/>
      <c r="C559" s="85"/>
      <c r="D559" s="85"/>
      <c r="E559" s="85"/>
      <c r="F559" s="85"/>
      <c r="G559" s="85"/>
      <c r="H559" s="85"/>
      <c r="I559" s="85"/>
      <c r="J559" s="85"/>
      <c r="K559" s="85"/>
      <c r="L559" s="85"/>
      <c r="M559" s="85"/>
      <c r="N559" s="85"/>
      <c r="O559" s="85"/>
      <c r="P559" s="85"/>
      <c r="Q559" s="85"/>
      <c r="R559" s="85"/>
      <c r="S559" s="85"/>
    </row>
    <row r="560" spans="1:19">
      <c r="A560" s="85"/>
      <c r="B560" s="85"/>
      <c r="C560" s="85"/>
      <c r="D560" s="85"/>
      <c r="E560" s="85"/>
      <c r="F560" s="85"/>
      <c r="G560" s="85"/>
      <c r="H560" s="85"/>
      <c r="I560" s="85"/>
      <c r="J560" s="85"/>
      <c r="K560" s="85"/>
      <c r="L560" s="85"/>
      <c r="M560" s="85"/>
      <c r="N560" s="85"/>
      <c r="O560" s="85"/>
      <c r="P560" s="85"/>
      <c r="Q560" s="85"/>
      <c r="R560" s="85"/>
      <c r="S560" s="85"/>
    </row>
    <row r="561" spans="1:19">
      <c r="A561" s="85"/>
      <c r="B561" s="85"/>
      <c r="C561" s="85"/>
      <c r="D561" s="85"/>
      <c r="E561" s="85"/>
      <c r="F561" s="85"/>
      <c r="G561" s="85"/>
      <c r="H561" s="85"/>
      <c r="I561" s="85"/>
      <c r="J561" s="85"/>
      <c r="K561" s="85"/>
      <c r="L561" s="85"/>
      <c r="M561" s="85"/>
      <c r="N561" s="85"/>
      <c r="O561" s="85"/>
      <c r="P561" s="85"/>
      <c r="Q561" s="85"/>
      <c r="R561" s="85"/>
      <c r="S561" s="85"/>
    </row>
    <row r="562" spans="1:19">
      <c r="A562" s="85"/>
      <c r="B562" s="85"/>
      <c r="C562" s="85"/>
      <c r="D562" s="85"/>
      <c r="E562" s="85"/>
      <c r="F562" s="85"/>
      <c r="G562" s="85"/>
      <c r="H562" s="85"/>
      <c r="I562" s="85"/>
      <c r="J562" s="85"/>
      <c r="K562" s="85"/>
      <c r="L562" s="85"/>
      <c r="M562" s="85"/>
      <c r="N562" s="85"/>
      <c r="O562" s="85"/>
      <c r="P562" s="85"/>
      <c r="Q562" s="85"/>
      <c r="R562" s="85"/>
      <c r="S562" s="85"/>
    </row>
    <row r="563" spans="1:19">
      <c r="A563" s="85"/>
      <c r="B563" s="85"/>
      <c r="C563" s="85"/>
      <c r="D563" s="85"/>
      <c r="E563" s="85"/>
      <c r="F563" s="85"/>
      <c r="G563" s="85"/>
      <c r="H563" s="85"/>
      <c r="I563" s="85"/>
      <c r="J563" s="85"/>
      <c r="K563" s="85"/>
      <c r="L563" s="85"/>
      <c r="M563" s="85"/>
      <c r="N563" s="85"/>
      <c r="O563" s="85"/>
      <c r="P563" s="85"/>
      <c r="Q563" s="85"/>
      <c r="R563" s="85"/>
      <c r="S563" s="85"/>
    </row>
    <row r="564" spans="1:19">
      <c r="A564" s="85"/>
      <c r="B564" s="85"/>
      <c r="C564" s="85"/>
      <c r="D564" s="85"/>
      <c r="E564" s="85"/>
      <c r="F564" s="85"/>
      <c r="G564" s="85"/>
      <c r="H564" s="85"/>
      <c r="I564" s="85"/>
      <c r="J564" s="85"/>
      <c r="K564" s="85"/>
      <c r="L564" s="85"/>
      <c r="M564" s="85"/>
      <c r="N564" s="85"/>
      <c r="O564" s="85"/>
      <c r="P564" s="85"/>
      <c r="Q564" s="85"/>
      <c r="R564" s="85"/>
      <c r="S564" s="85"/>
    </row>
    <row r="565" spans="1:19">
      <c r="A565" s="85"/>
      <c r="B565" s="85"/>
      <c r="C565" s="85"/>
      <c r="D565" s="85"/>
      <c r="E565" s="85"/>
      <c r="F565" s="85"/>
      <c r="G565" s="85"/>
      <c r="H565" s="85"/>
      <c r="I565" s="85"/>
      <c r="J565" s="85"/>
      <c r="K565" s="85"/>
      <c r="L565" s="85"/>
      <c r="M565" s="85"/>
      <c r="N565" s="85"/>
      <c r="O565" s="85"/>
      <c r="P565" s="85"/>
      <c r="Q565" s="85"/>
      <c r="R565" s="85"/>
      <c r="S565" s="85"/>
    </row>
    <row r="566" spans="1:19">
      <c r="A566" s="85"/>
      <c r="B566" s="85"/>
      <c r="C566" s="85"/>
      <c r="D566" s="85"/>
      <c r="E566" s="85"/>
      <c r="F566" s="85"/>
      <c r="G566" s="85"/>
      <c r="H566" s="85"/>
      <c r="I566" s="85"/>
      <c r="J566" s="85"/>
      <c r="K566" s="85"/>
      <c r="L566" s="85"/>
      <c r="M566" s="85"/>
      <c r="N566" s="85"/>
      <c r="O566" s="85"/>
      <c r="P566" s="85"/>
      <c r="Q566" s="85"/>
      <c r="R566" s="85"/>
      <c r="S566" s="85"/>
    </row>
    <row r="567" spans="1:19">
      <c r="A567" s="85"/>
      <c r="B567" s="85"/>
      <c r="C567" s="85"/>
      <c r="D567" s="85"/>
      <c r="E567" s="85"/>
      <c r="F567" s="85"/>
      <c r="G567" s="85"/>
      <c r="H567" s="85"/>
      <c r="I567" s="85"/>
      <c r="J567" s="85"/>
      <c r="K567" s="85"/>
      <c r="L567" s="85"/>
      <c r="M567" s="85"/>
      <c r="N567" s="85"/>
      <c r="O567" s="85"/>
      <c r="P567" s="85"/>
      <c r="Q567" s="85"/>
      <c r="R567" s="85"/>
      <c r="S567" s="85"/>
    </row>
    <row r="568" spans="1:19">
      <c r="A568" s="85"/>
      <c r="B568" s="85"/>
      <c r="C568" s="85"/>
      <c r="D568" s="85"/>
      <c r="E568" s="85"/>
      <c r="F568" s="85"/>
      <c r="G568" s="85"/>
      <c r="H568" s="85"/>
      <c r="I568" s="85"/>
      <c r="J568" s="85"/>
      <c r="K568" s="85"/>
      <c r="L568" s="85"/>
      <c r="M568" s="85"/>
      <c r="N568" s="85"/>
      <c r="O568" s="85"/>
      <c r="P568" s="85"/>
      <c r="Q568" s="85"/>
      <c r="R568" s="85"/>
      <c r="S568" s="85"/>
    </row>
    <row r="569" spans="1:19">
      <c r="A569" s="85"/>
      <c r="B569" s="85"/>
      <c r="C569" s="85"/>
      <c r="D569" s="85"/>
      <c r="E569" s="85"/>
      <c r="F569" s="85"/>
      <c r="G569" s="85"/>
      <c r="H569" s="85"/>
      <c r="I569" s="85"/>
      <c r="J569" s="85"/>
      <c r="K569" s="85"/>
      <c r="L569" s="85"/>
      <c r="M569" s="85"/>
      <c r="N569" s="85"/>
      <c r="O569" s="85"/>
      <c r="P569" s="85"/>
      <c r="Q569" s="85"/>
      <c r="R569" s="85"/>
      <c r="S569" s="85"/>
    </row>
    <row r="570" spans="1:19">
      <c r="A570" s="85"/>
      <c r="B570" s="85"/>
      <c r="C570" s="85"/>
      <c r="D570" s="85"/>
      <c r="E570" s="85"/>
      <c r="F570" s="85"/>
      <c r="G570" s="85"/>
      <c r="H570" s="85"/>
      <c r="I570" s="85"/>
      <c r="J570" s="85"/>
      <c r="K570" s="85"/>
      <c r="L570" s="85"/>
      <c r="M570" s="85"/>
      <c r="N570" s="85"/>
      <c r="O570" s="85"/>
      <c r="P570" s="85"/>
      <c r="Q570" s="85"/>
      <c r="R570" s="85"/>
      <c r="S570" s="85"/>
    </row>
    <row r="571" spans="1:19">
      <c r="A571" s="85"/>
      <c r="B571" s="85"/>
      <c r="C571" s="85"/>
      <c r="D571" s="85"/>
      <c r="E571" s="85"/>
      <c r="F571" s="85"/>
      <c r="G571" s="85"/>
      <c r="H571" s="85"/>
      <c r="I571" s="85"/>
      <c r="J571" s="85"/>
      <c r="K571" s="85"/>
      <c r="L571" s="85"/>
      <c r="M571" s="85"/>
      <c r="N571" s="85"/>
      <c r="O571" s="85"/>
      <c r="P571" s="85"/>
      <c r="Q571" s="85"/>
      <c r="R571" s="85"/>
      <c r="S571" s="85"/>
    </row>
    <row r="572" spans="1:19">
      <c r="A572" s="85"/>
      <c r="B572" s="85"/>
      <c r="C572" s="85"/>
      <c r="D572" s="85"/>
      <c r="E572" s="85"/>
      <c r="F572" s="85"/>
      <c r="G572" s="85"/>
      <c r="H572" s="85"/>
      <c r="I572" s="85"/>
      <c r="J572" s="85"/>
      <c r="K572" s="85"/>
      <c r="L572" s="85"/>
      <c r="M572" s="85"/>
      <c r="N572" s="85"/>
      <c r="O572" s="85"/>
      <c r="P572" s="85"/>
      <c r="Q572" s="85"/>
      <c r="R572" s="85"/>
      <c r="S572" s="85"/>
    </row>
    <row r="573" spans="1:19">
      <c r="A573" s="85"/>
      <c r="B573" s="85"/>
      <c r="C573" s="85"/>
      <c r="D573" s="85"/>
      <c r="E573" s="85"/>
      <c r="F573" s="85"/>
      <c r="G573" s="85"/>
      <c r="H573" s="85"/>
      <c r="I573" s="85"/>
      <c r="J573" s="85"/>
      <c r="K573" s="85"/>
      <c r="L573" s="85"/>
      <c r="M573" s="85"/>
      <c r="N573" s="85"/>
      <c r="O573" s="85"/>
      <c r="P573" s="85"/>
      <c r="Q573" s="85"/>
      <c r="R573" s="85"/>
      <c r="S573" s="85"/>
    </row>
    <row r="574" spans="1:19">
      <c r="A574" s="85"/>
      <c r="B574" s="85"/>
      <c r="C574" s="85"/>
      <c r="D574" s="85"/>
      <c r="E574" s="85"/>
      <c r="F574" s="85"/>
      <c r="G574" s="85"/>
      <c r="H574" s="85"/>
      <c r="I574" s="85"/>
      <c r="J574" s="85"/>
      <c r="K574" s="85"/>
      <c r="L574" s="85"/>
      <c r="M574" s="85"/>
      <c r="N574" s="85"/>
      <c r="O574" s="85"/>
      <c r="P574" s="85"/>
      <c r="Q574" s="85"/>
      <c r="R574" s="85"/>
      <c r="S574" s="85"/>
    </row>
    <row r="575" spans="1:19">
      <c r="A575" s="85"/>
      <c r="B575" s="85"/>
      <c r="C575" s="85"/>
      <c r="D575" s="85"/>
      <c r="E575" s="85"/>
      <c r="F575" s="85"/>
      <c r="G575" s="85"/>
      <c r="H575" s="85"/>
      <c r="I575" s="85"/>
      <c r="J575" s="85"/>
      <c r="K575" s="85"/>
      <c r="L575" s="85"/>
      <c r="M575" s="85"/>
      <c r="N575" s="85"/>
      <c r="O575" s="85"/>
      <c r="P575" s="85"/>
      <c r="Q575" s="85"/>
      <c r="R575" s="85"/>
      <c r="S575" s="85"/>
    </row>
    <row r="576" spans="1:19">
      <c r="A576" s="85"/>
      <c r="B576" s="85"/>
      <c r="C576" s="85"/>
      <c r="D576" s="85"/>
      <c r="E576" s="85"/>
      <c r="F576" s="85"/>
      <c r="G576" s="85"/>
      <c r="H576" s="85"/>
      <c r="I576" s="85"/>
      <c r="J576" s="85"/>
      <c r="K576" s="85"/>
      <c r="L576" s="85"/>
      <c r="M576" s="85"/>
      <c r="N576" s="85"/>
      <c r="O576" s="85"/>
      <c r="P576" s="85"/>
      <c r="Q576" s="85"/>
      <c r="R576" s="85"/>
      <c r="S576" s="85"/>
    </row>
    <row r="577" spans="1:19">
      <c r="A577" s="85"/>
      <c r="B577" s="85"/>
      <c r="C577" s="85"/>
      <c r="D577" s="85"/>
      <c r="E577" s="85"/>
      <c r="F577" s="85"/>
      <c r="G577" s="85"/>
      <c r="H577" s="85"/>
      <c r="I577" s="85"/>
      <c r="J577" s="85"/>
      <c r="K577" s="85"/>
      <c r="L577" s="85"/>
      <c r="M577" s="85"/>
      <c r="N577" s="85"/>
      <c r="O577" s="85"/>
      <c r="P577" s="85"/>
      <c r="Q577" s="85"/>
      <c r="R577" s="85"/>
      <c r="S577" s="85"/>
    </row>
    <row r="578" spans="1:19">
      <c r="A578" s="85"/>
      <c r="B578" s="85"/>
      <c r="C578" s="85"/>
      <c r="D578" s="85"/>
      <c r="E578" s="85"/>
      <c r="F578" s="85"/>
      <c r="G578" s="85"/>
      <c r="H578" s="85"/>
      <c r="I578" s="85"/>
      <c r="J578" s="85"/>
      <c r="K578" s="85"/>
      <c r="L578" s="85"/>
      <c r="M578" s="85"/>
      <c r="N578" s="85"/>
      <c r="O578" s="85"/>
      <c r="P578" s="85"/>
      <c r="Q578" s="85"/>
      <c r="R578" s="85"/>
      <c r="S578" s="85"/>
    </row>
    <row r="579" spans="1:19">
      <c r="A579" s="85"/>
      <c r="B579" s="85"/>
      <c r="C579" s="85"/>
      <c r="D579" s="85"/>
      <c r="E579" s="85"/>
      <c r="F579" s="85"/>
      <c r="G579" s="85"/>
      <c r="H579" s="85"/>
      <c r="I579" s="85"/>
      <c r="J579" s="85"/>
      <c r="K579" s="85"/>
      <c r="L579" s="85"/>
      <c r="M579" s="85"/>
      <c r="N579" s="85"/>
      <c r="O579" s="85"/>
      <c r="P579" s="85"/>
      <c r="Q579" s="85"/>
      <c r="R579" s="85"/>
      <c r="S579" s="85"/>
    </row>
    <row r="580" spans="1:19">
      <c r="A580" s="85"/>
      <c r="B580" s="85"/>
      <c r="C580" s="85"/>
      <c r="D580" s="85"/>
      <c r="E580" s="85"/>
      <c r="F580" s="85"/>
      <c r="G580" s="85"/>
      <c r="H580" s="85"/>
      <c r="I580" s="85"/>
      <c r="J580" s="85"/>
      <c r="K580" s="85"/>
      <c r="L580" s="85"/>
      <c r="M580" s="85"/>
      <c r="N580" s="85"/>
      <c r="O580" s="85"/>
      <c r="P580" s="85"/>
      <c r="Q580" s="85"/>
      <c r="R580" s="85"/>
      <c r="S580" s="85"/>
    </row>
    <row r="581" spans="1:19">
      <c r="A581" s="85"/>
      <c r="B581" s="85"/>
      <c r="C581" s="85"/>
      <c r="D581" s="85"/>
      <c r="E581" s="85"/>
      <c r="F581" s="85"/>
      <c r="G581" s="85"/>
      <c r="H581" s="85"/>
      <c r="I581" s="85"/>
      <c r="J581" s="85"/>
      <c r="K581" s="85"/>
      <c r="L581" s="85"/>
      <c r="M581" s="85"/>
      <c r="N581" s="85"/>
      <c r="O581" s="85"/>
      <c r="P581" s="85"/>
      <c r="Q581" s="85"/>
      <c r="R581" s="85"/>
      <c r="S581" s="85"/>
    </row>
    <row r="582" spans="1:19">
      <c r="A582" s="85"/>
      <c r="B582" s="85"/>
      <c r="C582" s="85"/>
      <c r="D582" s="85"/>
      <c r="E582" s="85"/>
      <c r="F582" s="85"/>
      <c r="G582" s="85"/>
      <c r="H582" s="85"/>
      <c r="I582" s="85"/>
      <c r="J582" s="85"/>
      <c r="K582" s="85"/>
      <c r="L582" s="85"/>
      <c r="M582" s="85"/>
      <c r="N582" s="85"/>
      <c r="O582" s="85"/>
      <c r="P582" s="85"/>
      <c r="Q582" s="85"/>
      <c r="R582" s="85"/>
      <c r="S582" s="85"/>
    </row>
    <row r="583" spans="1:19">
      <c r="A583" s="85"/>
      <c r="B583" s="85"/>
      <c r="C583" s="85"/>
      <c r="D583" s="85"/>
      <c r="E583" s="85"/>
      <c r="F583" s="85"/>
      <c r="G583" s="85"/>
      <c r="H583" s="85"/>
      <c r="I583" s="85"/>
      <c r="J583" s="85"/>
      <c r="K583" s="85"/>
      <c r="L583" s="85"/>
      <c r="M583" s="85"/>
      <c r="N583" s="85"/>
      <c r="O583" s="85"/>
      <c r="P583" s="85"/>
      <c r="Q583" s="85"/>
      <c r="R583" s="85"/>
      <c r="S583" s="85"/>
    </row>
    <row r="584" spans="1:19">
      <c r="A584" s="85"/>
      <c r="B584" s="85"/>
      <c r="C584" s="85"/>
      <c r="D584" s="85"/>
      <c r="E584" s="85"/>
      <c r="F584" s="85"/>
      <c r="G584" s="85"/>
      <c r="H584" s="85"/>
      <c r="I584" s="85"/>
      <c r="J584" s="85"/>
      <c r="K584" s="85"/>
      <c r="L584" s="85"/>
      <c r="M584" s="85"/>
      <c r="N584" s="85"/>
      <c r="O584" s="85"/>
      <c r="P584" s="85"/>
      <c r="Q584" s="85"/>
      <c r="R584" s="85"/>
      <c r="S584" s="85"/>
    </row>
    <row r="585" spans="1:19">
      <c r="A585" s="85"/>
      <c r="B585" s="85"/>
      <c r="C585" s="85"/>
      <c r="D585" s="85"/>
      <c r="E585" s="85"/>
      <c r="F585" s="85"/>
      <c r="G585" s="85"/>
      <c r="H585" s="85"/>
      <c r="I585" s="85"/>
      <c r="J585" s="85"/>
      <c r="K585" s="85"/>
      <c r="L585" s="85"/>
      <c r="M585" s="85"/>
      <c r="N585" s="85"/>
      <c r="O585" s="85"/>
      <c r="P585" s="85"/>
      <c r="Q585" s="85"/>
      <c r="R585" s="85"/>
      <c r="S585" s="85"/>
    </row>
    <row r="586" spans="1:19">
      <c r="A586" s="85"/>
      <c r="B586" s="85"/>
      <c r="C586" s="85"/>
      <c r="D586" s="85"/>
      <c r="E586" s="85"/>
      <c r="F586" s="85"/>
      <c r="G586" s="85"/>
      <c r="H586" s="85"/>
      <c r="I586" s="85"/>
      <c r="J586" s="85"/>
      <c r="K586" s="85"/>
      <c r="L586" s="85"/>
      <c r="M586" s="85"/>
      <c r="N586" s="85"/>
      <c r="O586" s="85"/>
      <c r="P586" s="85"/>
      <c r="Q586" s="85"/>
      <c r="R586" s="85"/>
      <c r="S586" s="85"/>
    </row>
    <row r="587" spans="1:19">
      <c r="A587" s="85"/>
      <c r="B587" s="85"/>
      <c r="C587" s="85"/>
      <c r="D587" s="85"/>
      <c r="E587" s="85"/>
      <c r="F587" s="85"/>
      <c r="G587" s="85"/>
      <c r="H587" s="85"/>
      <c r="I587" s="85"/>
      <c r="J587" s="85"/>
      <c r="K587" s="85"/>
      <c r="L587" s="85"/>
      <c r="M587" s="85"/>
      <c r="N587" s="85"/>
      <c r="O587" s="85"/>
      <c r="P587" s="85"/>
      <c r="Q587" s="85"/>
      <c r="R587" s="85"/>
      <c r="S587" s="85"/>
    </row>
    <row r="588" spans="1:19">
      <c r="A588" s="85"/>
      <c r="B588" s="85"/>
      <c r="C588" s="85"/>
      <c r="D588" s="85"/>
      <c r="E588" s="85"/>
      <c r="F588" s="85"/>
      <c r="G588" s="85"/>
      <c r="H588" s="85"/>
      <c r="I588" s="85"/>
      <c r="J588" s="85"/>
      <c r="K588" s="85"/>
      <c r="L588" s="85"/>
      <c r="M588" s="85"/>
      <c r="N588" s="85"/>
      <c r="O588" s="85"/>
      <c r="P588" s="85"/>
      <c r="Q588" s="85"/>
      <c r="R588" s="85"/>
      <c r="S588" s="85"/>
    </row>
    <row r="589" spans="1:19">
      <c r="A589" s="85"/>
      <c r="B589" s="85"/>
      <c r="C589" s="85"/>
      <c r="D589" s="85"/>
      <c r="E589" s="85"/>
      <c r="F589" s="85"/>
      <c r="G589" s="85"/>
      <c r="H589" s="85"/>
      <c r="I589" s="85"/>
      <c r="J589" s="85"/>
      <c r="K589" s="85"/>
      <c r="L589" s="85"/>
      <c r="M589" s="85"/>
      <c r="N589" s="85"/>
      <c r="O589" s="85"/>
      <c r="P589" s="85"/>
      <c r="Q589" s="85"/>
      <c r="R589" s="85"/>
      <c r="S589" s="85"/>
    </row>
    <row r="590" spans="1:19">
      <c r="A590" s="85"/>
      <c r="B590" s="85"/>
      <c r="C590" s="85"/>
      <c r="D590" s="85"/>
      <c r="E590" s="85"/>
      <c r="F590" s="85"/>
      <c r="G590" s="85"/>
      <c r="H590" s="85"/>
      <c r="I590" s="85"/>
      <c r="J590" s="85"/>
      <c r="K590" s="85"/>
      <c r="L590" s="85"/>
      <c r="M590" s="85"/>
      <c r="N590" s="85"/>
      <c r="O590" s="85"/>
      <c r="P590" s="85"/>
      <c r="Q590" s="85"/>
      <c r="R590" s="85"/>
      <c r="S590" s="85"/>
    </row>
    <row r="591" spans="1:19">
      <c r="A591" s="85"/>
      <c r="B591" s="85"/>
      <c r="C591" s="85"/>
      <c r="D591" s="85"/>
      <c r="E591" s="85"/>
      <c r="F591" s="85"/>
      <c r="G591" s="85"/>
      <c r="H591" s="85"/>
      <c r="I591" s="85"/>
      <c r="J591" s="85"/>
      <c r="K591" s="85"/>
      <c r="L591" s="85"/>
      <c r="M591" s="85"/>
      <c r="N591" s="85"/>
      <c r="O591" s="85"/>
      <c r="P591" s="85"/>
      <c r="Q591" s="85"/>
      <c r="R591" s="85"/>
      <c r="S591" s="85"/>
    </row>
    <row r="592" spans="1:19">
      <c r="A592" s="85"/>
      <c r="B592" s="85"/>
      <c r="C592" s="85"/>
      <c r="D592" s="85"/>
      <c r="E592" s="85"/>
      <c r="F592" s="85"/>
      <c r="G592" s="85"/>
      <c r="H592" s="85"/>
      <c r="I592" s="85"/>
      <c r="J592" s="85"/>
      <c r="K592" s="85"/>
      <c r="L592" s="85"/>
      <c r="M592" s="85"/>
      <c r="N592" s="85"/>
      <c r="O592" s="85"/>
      <c r="P592" s="85"/>
      <c r="Q592" s="85"/>
      <c r="R592" s="85"/>
      <c r="S592" s="85"/>
    </row>
    <row r="593" spans="1:19">
      <c r="A593" s="85"/>
      <c r="B593" s="85"/>
      <c r="C593" s="85"/>
      <c r="D593" s="85"/>
      <c r="E593" s="85"/>
      <c r="F593" s="85"/>
      <c r="G593" s="85"/>
      <c r="H593" s="85"/>
      <c r="I593" s="85"/>
      <c r="J593" s="85"/>
      <c r="K593" s="85"/>
      <c r="L593" s="85"/>
      <c r="M593" s="85"/>
      <c r="N593" s="85"/>
      <c r="O593" s="85"/>
      <c r="P593" s="85"/>
      <c r="Q593" s="85"/>
      <c r="R593" s="85"/>
      <c r="S593" s="85"/>
    </row>
    <row r="594" spans="1:19">
      <c r="A594" s="85"/>
      <c r="B594" s="85"/>
      <c r="C594" s="85"/>
      <c r="D594" s="85"/>
      <c r="E594" s="85"/>
      <c r="F594" s="85"/>
      <c r="G594" s="85"/>
      <c r="H594" s="85"/>
      <c r="I594" s="85"/>
      <c r="J594" s="85"/>
      <c r="K594" s="85"/>
      <c r="L594" s="85"/>
      <c r="M594" s="85"/>
      <c r="N594" s="85"/>
      <c r="O594" s="85"/>
      <c r="P594" s="85"/>
      <c r="Q594" s="85"/>
      <c r="R594" s="85"/>
      <c r="S594" s="85"/>
    </row>
    <row r="595" spans="1:19">
      <c r="A595" s="85"/>
      <c r="B595" s="85"/>
      <c r="C595" s="85"/>
      <c r="D595" s="85"/>
      <c r="E595" s="85"/>
      <c r="F595" s="85"/>
      <c r="G595" s="85"/>
      <c r="H595" s="85"/>
      <c r="I595" s="85"/>
      <c r="J595" s="85"/>
      <c r="K595" s="85"/>
      <c r="L595" s="85"/>
      <c r="M595" s="85"/>
      <c r="N595" s="85"/>
      <c r="O595" s="85"/>
      <c r="P595" s="85"/>
      <c r="Q595" s="85"/>
      <c r="R595" s="85"/>
      <c r="S595" s="85"/>
    </row>
    <row r="596" spans="1:19">
      <c r="A596" s="85"/>
      <c r="B596" s="85"/>
      <c r="C596" s="85"/>
      <c r="D596" s="85"/>
      <c r="E596" s="85"/>
      <c r="F596" s="85"/>
      <c r="G596" s="85"/>
      <c r="H596" s="85"/>
      <c r="I596" s="85"/>
      <c r="J596" s="85"/>
      <c r="K596" s="85"/>
      <c r="L596" s="85"/>
      <c r="M596" s="85"/>
      <c r="N596" s="85"/>
      <c r="O596" s="85"/>
      <c r="P596" s="85"/>
      <c r="Q596" s="85"/>
      <c r="R596" s="85"/>
      <c r="S596" s="85"/>
    </row>
    <row r="597" spans="1:19">
      <c r="A597" s="85"/>
      <c r="B597" s="85"/>
      <c r="C597" s="85"/>
      <c r="D597" s="85"/>
      <c r="E597" s="85"/>
      <c r="F597" s="85"/>
      <c r="G597" s="85"/>
      <c r="H597" s="85"/>
      <c r="I597" s="85"/>
      <c r="J597" s="85"/>
      <c r="K597" s="85"/>
      <c r="L597" s="85"/>
      <c r="M597" s="85"/>
      <c r="N597" s="85"/>
      <c r="O597" s="85"/>
      <c r="P597" s="85"/>
      <c r="Q597" s="85"/>
      <c r="R597" s="85"/>
      <c r="S597" s="85"/>
    </row>
    <row r="598" spans="1:19">
      <c r="A598" s="85"/>
      <c r="B598" s="85"/>
      <c r="C598" s="85"/>
      <c r="D598" s="85"/>
      <c r="E598" s="85"/>
      <c r="F598" s="85"/>
      <c r="G598" s="85"/>
      <c r="H598" s="85"/>
      <c r="I598" s="85"/>
      <c r="J598" s="85"/>
      <c r="K598" s="85"/>
      <c r="L598" s="85"/>
      <c r="M598" s="85"/>
      <c r="N598" s="85"/>
      <c r="O598" s="85"/>
      <c r="P598" s="85"/>
      <c r="Q598" s="85"/>
      <c r="R598" s="85"/>
      <c r="S598" s="85"/>
    </row>
    <row r="599" spans="1:19">
      <c r="A599" s="85"/>
      <c r="B599" s="85"/>
      <c r="C599" s="85"/>
      <c r="D599" s="85"/>
      <c r="E599" s="85"/>
      <c r="F599" s="85"/>
      <c r="G599" s="85"/>
      <c r="H599" s="85"/>
      <c r="I599" s="85"/>
      <c r="J599" s="85"/>
      <c r="K599" s="85"/>
      <c r="L599" s="85"/>
      <c r="M599" s="85"/>
      <c r="N599" s="85"/>
      <c r="O599" s="85"/>
      <c r="P599" s="85"/>
      <c r="Q599" s="85"/>
      <c r="R599" s="85"/>
      <c r="S599" s="85"/>
    </row>
    <row r="600" spans="1:19">
      <c r="A600" s="85"/>
      <c r="B600" s="85"/>
      <c r="C600" s="85"/>
      <c r="D600" s="85"/>
      <c r="E600" s="85"/>
      <c r="F600" s="85"/>
      <c r="G600" s="85"/>
      <c r="H600" s="85"/>
      <c r="I600" s="85"/>
      <c r="J600" s="85"/>
      <c r="K600" s="85"/>
      <c r="L600" s="85"/>
      <c r="M600" s="85"/>
      <c r="N600" s="85"/>
      <c r="O600" s="85"/>
      <c r="P600" s="85"/>
      <c r="Q600" s="85"/>
      <c r="R600" s="85"/>
      <c r="S600" s="85"/>
    </row>
    <row r="601" spans="1:19">
      <c r="A601" s="85"/>
      <c r="B601" s="85"/>
      <c r="C601" s="85"/>
      <c r="D601" s="85"/>
      <c r="E601" s="85"/>
      <c r="F601" s="85"/>
      <c r="G601" s="85"/>
      <c r="H601" s="85"/>
      <c r="I601" s="85"/>
      <c r="J601" s="85"/>
      <c r="K601" s="85"/>
      <c r="L601" s="85"/>
      <c r="M601" s="85"/>
      <c r="N601" s="85"/>
      <c r="O601" s="85"/>
      <c r="P601" s="85"/>
      <c r="Q601" s="85"/>
      <c r="R601" s="85"/>
      <c r="S601" s="85"/>
    </row>
    <row r="602" spans="1:19">
      <c r="A602" s="85"/>
      <c r="B602" s="85"/>
      <c r="C602" s="85"/>
      <c r="D602" s="85"/>
      <c r="E602" s="85"/>
      <c r="F602" s="85"/>
      <c r="G602" s="85"/>
      <c r="H602" s="85"/>
      <c r="I602" s="85"/>
      <c r="J602" s="85"/>
      <c r="K602" s="85"/>
      <c r="L602" s="85"/>
      <c r="M602" s="85"/>
      <c r="N602" s="85"/>
      <c r="O602" s="85"/>
      <c r="P602" s="85"/>
      <c r="Q602" s="85"/>
      <c r="R602" s="85"/>
      <c r="S602" s="85"/>
    </row>
    <row r="603" spans="1:19">
      <c r="A603" s="85"/>
      <c r="B603" s="85"/>
      <c r="C603" s="85"/>
      <c r="D603" s="85"/>
      <c r="E603" s="85"/>
      <c r="F603" s="85"/>
      <c r="G603" s="85"/>
      <c r="H603" s="85"/>
      <c r="I603" s="85"/>
      <c r="J603" s="85"/>
      <c r="K603" s="85"/>
      <c r="L603" s="85"/>
      <c r="M603" s="85"/>
      <c r="N603" s="85"/>
      <c r="O603" s="85"/>
      <c r="P603" s="85"/>
      <c r="Q603" s="85"/>
      <c r="R603" s="85"/>
      <c r="S603" s="85"/>
    </row>
    <row r="604" spans="1:19">
      <c r="A604" s="85"/>
      <c r="B604" s="85"/>
      <c r="C604" s="85"/>
      <c r="D604" s="85"/>
      <c r="E604" s="85"/>
      <c r="F604" s="85"/>
      <c r="G604" s="85"/>
      <c r="H604" s="85"/>
      <c r="I604" s="85"/>
      <c r="J604" s="85"/>
      <c r="K604" s="85"/>
      <c r="L604" s="85"/>
      <c r="M604" s="85"/>
      <c r="N604" s="85"/>
      <c r="O604" s="85"/>
      <c r="P604" s="85"/>
      <c r="Q604" s="85"/>
      <c r="R604" s="85"/>
      <c r="S604" s="85"/>
    </row>
    <row r="605" spans="1:19">
      <c r="A605" s="85"/>
      <c r="B605" s="85"/>
      <c r="C605" s="85"/>
      <c r="D605" s="85"/>
      <c r="E605" s="85"/>
      <c r="F605" s="85"/>
      <c r="G605" s="85"/>
      <c r="H605" s="85"/>
      <c r="I605" s="85"/>
      <c r="J605" s="85"/>
      <c r="K605" s="85"/>
      <c r="L605" s="85"/>
      <c r="M605" s="85"/>
      <c r="N605" s="85"/>
      <c r="O605" s="85"/>
      <c r="P605" s="85"/>
      <c r="Q605" s="85"/>
      <c r="R605" s="85"/>
      <c r="S605" s="85"/>
    </row>
    <row r="606" spans="1:19">
      <c r="A606" s="85"/>
      <c r="B606" s="85"/>
      <c r="C606" s="85"/>
      <c r="D606" s="85"/>
      <c r="E606" s="85"/>
      <c r="F606" s="85"/>
      <c r="G606" s="85"/>
      <c r="H606" s="85"/>
      <c r="I606" s="85"/>
      <c r="J606" s="85"/>
      <c r="K606" s="85"/>
      <c r="L606" s="85"/>
      <c r="M606" s="85"/>
      <c r="N606" s="85"/>
      <c r="O606" s="85"/>
      <c r="P606" s="85"/>
      <c r="Q606" s="85"/>
      <c r="R606" s="85"/>
      <c r="S606" s="85"/>
    </row>
    <row r="607" spans="1:19">
      <c r="A607" s="85"/>
      <c r="B607" s="85"/>
      <c r="C607" s="85"/>
      <c r="D607" s="85"/>
      <c r="E607" s="85"/>
      <c r="F607" s="85"/>
      <c r="G607" s="85"/>
      <c r="H607" s="85"/>
      <c r="I607" s="85"/>
      <c r="J607" s="85"/>
      <c r="K607" s="85"/>
      <c r="L607" s="85"/>
      <c r="M607" s="85"/>
      <c r="N607" s="85"/>
      <c r="O607" s="85"/>
      <c r="P607" s="85"/>
      <c r="Q607" s="85"/>
      <c r="R607" s="85"/>
      <c r="S607" s="85"/>
    </row>
    <row r="608" spans="1:19">
      <c r="A608" s="85"/>
      <c r="B608" s="85"/>
      <c r="C608" s="85"/>
      <c r="D608" s="85"/>
      <c r="E608" s="85"/>
      <c r="F608" s="85"/>
      <c r="G608" s="85"/>
      <c r="H608" s="85"/>
      <c r="I608" s="85"/>
      <c r="J608" s="85"/>
      <c r="K608" s="85"/>
      <c r="L608" s="85"/>
      <c r="M608" s="85"/>
      <c r="N608" s="85"/>
      <c r="O608" s="85"/>
      <c r="P608" s="85"/>
      <c r="Q608" s="85"/>
      <c r="R608" s="85"/>
      <c r="S608" s="85"/>
    </row>
    <row r="609" spans="1:19">
      <c r="A609" s="85"/>
      <c r="B609" s="85"/>
      <c r="C609" s="85"/>
      <c r="D609" s="85"/>
      <c r="E609" s="85"/>
      <c r="F609" s="85"/>
      <c r="G609" s="85"/>
      <c r="H609" s="85"/>
      <c r="I609" s="85"/>
      <c r="J609" s="85"/>
      <c r="K609" s="85"/>
      <c r="L609" s="85"/>
      <c r="M609" s="85"/>
      <c r="N609" s="85"/>
      <c r="O609" s="85"/>
      <c r="P609" s="85"/>
      <c r="Q609" s="85"/>
      <c r="R609" s="85"/>
      <c r="S609" s="85"/>
    </row>
    <row r="610" spans="1:19">
      <c r="A610" s="85"/>
      <c r="B610" s="85"/>
      <c r="C610" s="85"/>
      <c r="D610" s="85"/>
      <c r="E610" s="85"/>
      <c r="F610" s="85"/>
      <c r="G610" s="85"/>
      <c r="H610" s="85"/>
      <c r="I610" s="85"/>
      <c r="J610" s="85"/>
      <c r="K610" s="85"/>
      <c r="L610" s="85"/>
      <c r="M610" s="85"/>
      <c r="N610" s="85"/>
      <c r="O610" s="85"/>
      <c r="P610" s="85"/>
      <c r="Q610" s="85"/>
      <c r="R610" s="85"/>
      <c r="S610" s="85"/>
    </row>
    <row r="611" spans="1:19">
      <c r="A611" s="85"/>
      <c r="B611" s="85"/>
      <c r="C611" s="85"/>
      <c r="D611" s="85"/>
      <c r="E611" s="85"/>
      <c r="F611" s="85"/>
      <c r="G611" s="85"/>
      <c r="H611" s="85"/>
      <c r="I611" s="85"/>
      <c r="J611" s="85"/>
      <c r="K611" s="85"/>
      <c r="L611" s="85"/>
      <c r="M611" s="85"/>
      <c r="N611" s="85"/>
      <c r="O611" s="85"/>
      <c r="P611" s="85"/>
      <c r="Q611" s="85"/>
      <c r="R611" s="85"/>
      <c r="S611" s="85"/>
    </row>
    <row r="612" spans="1:19">
      <c r="A612" s="85"/>
      <c r="B612" s="85"/>
      <c r="C612" s="85"/>
      <c r="D612" s="85"/>
      <c r="E612" s="85"/>
      <c r="F612" s="85"/>
      <c r="G612" s="85"/>
      <c r="H612" s="85"/>
      <c r="I612" s="85"/>
      <c r="J612" s="85"/>
      <c r="K612" s="85"/>
      <c r="L612" s="85"/>
      <c r="M612" s="85"/>
      <c r="N612" s="85"/>
      <c r="O612" s="85"/>
      <c r="P612" s="85"/>
      <c r="Q612" s="85"/>
      <c r="R612" s="85"/>
      <c r="S612" s="85"/>
    </row>
    <row r="613" spans="1:19">
      <c r="A613" s="85"/>
      <c r="B613" s="85"/>
      <c r="C613" s="85"/>
      <c r="D613" s="85"/>
      <c r="E613" s="85"/>
      <c r="F613" s="85"/>
      <c r="G613" s="85"/>
      <c r="H613" s="85"/>
      <c r="I613" s="85"/>
      <c r="J613" s="85"/>
      <c r="K613" s="85"/>
      <c r="L613" s="85"/>
      <c r="M613" s="85"/>
      <c r="N613" s="85"/>
      <c r="O613" s="85"/>
      <c r="P613" s="85"/>
      <c r="Q613" s="85"/>
      <c r="R613" s="85"/>
      <c r="S613" s="85"/>
    </row>
    <row r="614" spans="1:19">
      <c r="A614" s="85"/>
      <c r="B614" s="85"/>
      <c r="C614" s="85"/>
      <c r="D614" s="85"/>
      <c r="E614" s="85"/>
      <c r="F614" s="85"/>
      <c r="G614" s="85"/>
      <c r="H614" s="85"/>
      <c r="I614" s="85"/>
      <c r="J614" s="85"/>
      <c r="K614" s="85"/>
      <c r="L614" s="85"/>
      <c r="M614" s="85"/>
      <c r="N614" s="85"/>
      <c r="O614" s="85"/>
      <c r="P614" s="85"/>
      <c r="Q614" s="85"/>
      <c r="R614" s="85"/>
      <c r="S614" s="85"/>
    </row>
    <row r="615" spans="1:19">
      <c r="A615" s="85"/>
      <c r="B615" s="85"/>
      <c r="C615" s="85"/>
      <c r="D615" s="85"/>
      <c r="E615" s="85"/>
      <c r="F615" s="85"/>
      <c r="G615" s="85"/>
      <c r="H615" s="85"/>
      <c r="I615" s="85"/>
      <c r="J615" s="85"/>
      <c r="K615" s="85"/>
      <c r="L615" s="85"/>
      <c r="M615" s="85"/>
      <c r="N615" s="85"/>
      <c r="O615" s="85"/>
      <c r="P615" s="85"/>
      <c r="Q615" s="85"/>
      <c r="R615" s="85"/>
      <c r="S615" s="85"/>
    </row>
    <row r="616" spans="1:19">
      <c r="A616" s="85"/>
      <c r="B616" s="85"/>
      <c r="C616" s="85"/>
      <c r="D616" s="85"/>
      <c r="E616" s="85"/>
      <c r="F616" s="85"/>
      <c r="G616" s="85"/>
      <c r="H616" s="85"/>
      <c r="I616" s="85"/>
      <c r="J616" s="85"/>
      <c r="K616" s="85"/>
      <c r="L616" s="85"/>
      <c r="M616" s="85"/>
      <c r="N616" s="85"/>
      <c r="O616" s="85"/>
      <c r="P616" s="85"/>
      <c r="Q616" s="85"/>
      <c r="R616" s="85"/>
      <c r="S616" s="85"/>
    </row>
    <row r="617" spans="1:19">
      <c r="A617" s="85"/>
      <c r="B617" s="85"/>
      <c r="C617" s="85"/>
      <c r="D617" s="85"/>
      <c r="E617" s="85"/>
      <c r="F617" s="85"/>
      <c r="G617" s="85"/>
      <c r="H617" s="85"/>
      <c r="I617" s="85"/>
      <c r="J617" s="85"/>
      <c r="K617" s="85"/>
      <c r="L617" s="85"/>
      <c r="M617" s="85"/>
      <c r="N617" s="85"/>
      <c r="O617" s="85"/>
      <c r="P617" s="85"/>
      <c r="Q617" s="85"/>
      <c r="R617" s="85"/>
      <c r="S617" s="85"/>
    </row>
    <row r="618" spans="1:19">
      <c r="A618" s="85"/>
      <c r="B618" s="85"/>
      <c r="C618" s="85"/>
      <c r="D618" s="85"/>
      <c r="E618" s="85"/>
      <c r="F618" s="85"/>
      <c r="G618" s="85"/>
      <c r="H618" s="85"/>
      <c r="I618" s="85"/>
      <c r="J618" s="85"/>
      <c r="K618" s="85"/>
      <c r="L618" s="85"/>
      <c r="M618" s="85"/>
      <c r="N618" s="85"/>
      <c r="O618" s="85"/>
      <c r="P618" s="85"/>
      <c r="Q618" s="85"/>
      <c r="R618" s="85"/>
      <c r="S618" s="85"/>
    </row>
    <row r="619" spans="1:19">
      <c r="A619" s="85"/>
      <c r="B619" s="85"/>
      <c r="C619" s="85"/>
      <c r="D619" s="85"/>
      <c r="E619" s="85"/>
      <c r="F619" s="85"/>
      <c r="G619" s="85"/>
      <c r="H619" s="85"/>
      <c r="I619" s="85"/>
      <c r="J619" s="85"/>
      <c r="K619" s="85"/>
      <c r="L619" s="85"/>
      <c r="M619" s="85"/>
      <c r="N619" s="85"/>
      <c r="O619" s="85"/>
      <c r="P619" s="85"/>
      <c r="Q619" s="85"/>
      <c r="R619" s="85"/>
      <c r="S619" s="85"/>
    </row>
    <row r="620" spans="1:19">
      <c r="A620" s="85"/>
      <c r="B620" s="85"/>
      <c r="C620" s="85"/>
      <c r="D620" s="85"/>
      <c r="E620" s="85"/>
      <c r="F620" s="85"/>
      <c r="G620" s="85"/>
      <c r="H620" s="85"/>
      <c r="I620" s="85"/>
      <c r="J620" s="85"/>
      <c r="K620" s="85"/>
      <c r="L620" s="85"/>
      <c r="M620" s="85"/>
      <c r="N620" s="85"/>
      <c r="O620" s="85"/>
      <c r="P620" s="85"/>
      <c r="Q620" s="85"/>
      <c r="R620" s="85"/>
      <c r="S620" s="85"/>
    </row>
    <row r="621" spans="1:19">
      <c r="A621" s="85"/>
      <c r="B621" s="85"/>
      <c r="C621" s="85"/>
      <c r="D621" s="85"/>
      <c r="E621" s="85"/>
      <c r="F621" s="85"/>
      <c r="G621" s="85"/>
      <c r="H621" s="85"/>
      <c r="I621" s="85"/>
      <c r="J621" s="85"/>
      <c r="K621" s="85"/>
      <c r="L621" s="85"/>
      <c r="M621" s="85"/>
      <c r="N621" s="85"/>
      <c r="O621" s="85"/>
      <c r="P621" s="85"/>
      <c r="Q621" s="85"/>
      <c r="R621" s="85"/>
      <c r="S621" s="85"/>
    </row>
    <row r="622" spans="1:19">
      <c r="A622" s="85"/>
      <c r="B622" s="85"/>
      <c r="C622" s="85"/>
      <c r="D622" s="85"/>
      <c r="E622" s="85"/>
      <c r="F622" s="85"/>
      <c r="G622" s="85"/>
      <c r="H622" s="85"/>
      <c r="I622" s="85"/>
      <c r="J622" s="85"/>
      <c r="K622" s="85"/>
      <c r="L622" s="85"/>
      <c r="M622" s="85"/>
      <c r="N622" s="85"/>
      <c r="O622" s="85"/>
      <c r="P622" s="85"/>
      <c r="Q622" s="85"/>
      <c r="R622" s="85"/>
      <c r="S622" s="85"/>
    </row>
    <row r="623" spans="1:19">
      <c r="A623" s="85"/>
      <c r="B623" s="85"/>
      <c r="C623" s="85"/>
      <c r="D623" s="85"/>
      <c r="E623" s="85"/>
      <c r="F623" s="85"/>
      <c r="G623" s="85"/>
      <c r="H623" s="85"/>
      <c r="I623" s="85"/>
      <c r="J623" s="85"/>
      <c r="K623" s="85"/>
      <c r="L623" s="85"/>
      <c r="M623" s="85"/>
      <c r="N623" s="85"/>
      <c r="O623" s="85"/>
      <c r="P623" s="85"/>
      <c r="Q623" s="85"/>
      <c r="R623" s="85"/>
      <c r="S623" s="85"/>
    </row>
    <row r="624" spans="1:19">
      <c r="A624" s="85"/>
      <c r="B624" s="85"/>
      <c r="C624" s="85"/>
      <c r="D624" s="85"/>
      <c r="E624" s="85"/>
      <c r="F624" s="85"/>
      <c r="G624" s="85"/>
      <c r="H624" s="85"/>
      <c r="I624" s="85"/>
      <c r="J624" s="85"/>
      <c r="K624" s="85"/>
      <c r="L624" s="85"/>
      <c r="M624" s="85"/>
      <c r="N624" s="85"/>
      <c r="O624" s="85"/>
      <c r="P624" s="85"/>
      <c r="Q624" s="85"/>
      <c r="R624" s="85"/>
      <c r="S624" s="85"/>
    </row>
    <row r="625" spans="1:19">
      <c r="A625" s="85"/>
      <c r="B625" s="85"/>
      <c r="C625" s="85"/>
      <c r="D625" s="85"/>
      <c r="E625" s="85"/>
      <c r="F625" s="85"/>
      <c r="G625" s="85"/>
      <c r="H625" s="85"/>
      <c r="I625" s="85"/>
      <c r="J625" s="85"/>
      <c r="K625" s="85"/>
      <c r="L625" s="85"/>
      <c r="M625" s="85"/>
      <c r="N625" s="85"/>
      <c r="O625" s="85"/>
      <c r="P625" s="85"/>
      <c r="Q625" s="85"/>
      <c r="R625" s="85"/>
      <c r="S625" s="85"/>
    </row>
    <row r="626" spans="1:19">
      <c r="A626" s="85"/>
      <c r="B626" s="85"/>
      <c r="C626" s="85"/>
      <c r="D626" s="85"/>
      <c r="E626" s="85"/>
      <c r="F626" s="85"/>
      <c r="G626" s="85"/>
      <c r="H626" s="85"/>
      <c r="I626" s="85"/>
      <c r="J626" s="85"/>
      <c r="K626" s="85"/>
      <c r="L626" s="85"/>
      <c r="M626" s="85"/>
      <c r="N626" s="85"/>
      <c r="O626" s="85"/>
      <c r="P626" s="85"/>
      <c r="Q626" s="85"/>
      <c r="R626" s="85"/>
      <c r="S626" s="85"/>
    </row>
    <row r="627" spans="1:19">
      <c r="A627" s="85"/>
      <c r="B627" s="85"/>
      <c r="C627" s="85"/>
      <c r="D627" s="85"/>
      <c r="E627" s="85"/>
      <c r="F627" s="85"/>
      <c r="G627" s="85"/>
      <c r="H627" s="85"/>
      <c r="I627" s="85"/>
      <c r="J627" s="85"/>
      <c r="K627" s="85"/>
      <c r="L627" s="85"/>
      <c r="M627" s="85"/>
      <c r="N627" s="85"/>
      <c r="O627" s="85"/>
      <c r="P627" s="85"/>
      <c r="Q627" s="85"/>
      <c r="R627" s="85"/>
      <c r="S627" s="85"/>
    </row>
    <row r="628" spans="1:19">
      <c r="A628" s="85"/>
      <c r="B628" s="85"/>
      <c r="C628" s="85"/>
      <c r="D628" s="85"/>
      <c r="E628" s="85"/>
      <c r="F628" s="85"/>
      <c r="G628" s="85"/>
      <c r="H628" s="85"/>
      <c r="I628" s="85"/>
      <c r="J628" s="85"/>
      <c r="K628" s="85"/>
      <c r="L628" s="85"/>
      <c r="M628" s="85"/>
      <c r="N628" s="85"/>
      <c r="O628" s="85"/>
      <c r="P628" s="85"/>
      <c r="Q628" s="85"/>
      <c r="R628" s="85"/>
      <c r="S628" s="85"/>
    </row>
    <row r="629" spans="1:19">
      <c r="A629" s="85"/>
      <c r="B629" s="85"/>
      <c r="C629" s="85"/>
      <c r="D629" s="85"/>
      <c r="E629" s="85"/>
      <c r="F629" s="85"/>
      <c r="G629" s="85"/>
      <c r="H629" s="85"/>
      <c r="I629" s="85"/>
      <c r="J629" s="85"/>
      <c r="K629" s="85"/>
      <c r="L629" s="85"/>
      <c r="M629" s="85"/>
      <c r="N629" s="85"/>
      <c r="O629" s="85"/>
      <c r="P629" s="85"/>
      <c r="Q629" s="85"/>
      <c r="R629" s="85"/>
      <c r="S629" s="85"/>
    </row>
    <row r="630" spans="1:19">
      <c r="A630" s="85"/>
      <c r="B630" s="85"/>
      <c r="C630" s="85"/>
      <c r="D630" s="85"/>
      <c r="E630" s="85"/>
      <c r="F630" s="85"/>
      <c r="G630" s="85"/>
      <c r="H630" s="85"/>
      <c r="I630" s="85"/>
      <c r="J630" s="85"/>
      <c r="K630" s="85"/>
      <c r="L630" s="85"/>
      <c r="M630" s="85"/>
      <c r="N630" s="85"/>
      <c r="O630" s="85"/>
      <c r="P630" s="85"/>
      <c r="Q630" s="85"/>
      <c r="R630" s="85"/>
      <c r="S630" s="85"/>
    </row>
    <row r="631" spans="1:19">
      <c r="A631" s="85"/>
      <c r="B631" s="85"/>
      <c r="C631" s="85"/>
      <c r="D631" s="85"/>
      <c r="E631" s="85"/>
      <c r="F631" s="85"/>
      <c r="G631" s="85"/>
      <c r="H631" s="85"/>
      <c r="I631" s="85"/>
      <c r="J631" s="85"/>
      <c r="K631" s="85"/>
      <c r="L631" s="85"/>
      <c r="M631" s="85"/>
      <c r="N631" s="85"/>
      <c r="O631" s="85"/>
      <c r="P631" s="85"/>
      <c r="Q631" s="85"/>
      <c r="R631" s="85"/>
      <c r="S631" s="85"/>
    </row>
    <row r="632" spans="1:19">
      <c r="A632" s="85"/>
      <c r="B632" s="85"/>
      <c r="C632" s="85"/>
      <c r="D632" s="85"/>
      <c r="E632" s="85"/>
      <c r="F632" s="85"/>
      <c r="G632" s="85"/>
      <c r="H632" s="85"/>
      <c r="I632" s="85"/>
      <c r="J632" s="85"/>
      <c r="K632" s="85"/>
      <c r="L632" s="85"/>
      <c r="M632" s="85"/>
      <c r="N632" s="85"/>
      <c r="O632" s="85"/>
      <c r="P632" s="85"/>
      <c r="Q632" s="85"/>
      <c r="R632" s="85"/>
      <c r="S632" s="85"/>
    </row>
    <row r="633" spans="1:19">
      <c r="A633" s="85"/>
      <c r="B633" s="85"/>
      <c r="C633" s="85"/>
      <c r="D633" s="85"/>
      <c r="E633" s="85"/>
      <c r="F633" s="85"/>
      <c r="G633" s="85"/>
      <c r="H633" s="85"/>
      <c r="I633" s="85"/>
      <c r="J633" s="85"/>
      <c r="K633" s="85"/>
      <c r="L633" s="85"/>
      <c r="M633" s="85"/>
      <c r="N633" s="85"/>
      <c r="O633" s="85"/>
      <c r="P633" s="85"/>
      <c r="Q633" s="85"/>
      <c r="R633" s="85"/>
      <c r="S633" s="85"/>
    </row>
    <row r="634" spans="1:19">
      <c r="A634" s="85"/>
      <c r="B634" s="85"/>
      <c r="C634" s="85"/>
      <c r="D634" s="85"/>
      <c r="E634" s="85"/>
      <c r="F634" s="85"/>
      <c r="G634" s="85"/>
      <c r="H634" s="85"/>
      <c r="I634" s="85"/>
      <c r="J634" s="85"/>
      <c r="K634" s="85"/>
      <c r="L634" s="85"/>
      <c r="M634" s="85"/>
      <c r="N634" s="85"/>
      <c r="O634" s="85"/>
      <c r="P634" s="85"/>
      <c r="Q634" s="85"/>
      <c r="R634" s="85"/>
      <c r="S634" s="85"/>
    </row>
    <row r="635" spans="1:19">
      <c r="A635" s="85"/>
      <c r="B635" s="85"/>
      <c r="C635" s="85"/>
      <c r="D635" s="85"/>
      <c r="E635" s="85"/>
      <c r="F635" s="85"/>
      <c r="G635" s="85"/>
      <c r="H635" s="85"/>
      <c r="I635" s="85"/>
      <c r="J635" s="85"/>
      <c r="K635" s="85"/>
      <c r="L635" s="85"/>
      <c r="M635" s="85"/>
      <c r="N635" s="85"/>
      <c r="O635" s="85"/>
      <c r="P635" s="85"/>
      <c r="Q635" s="85"/>
      <c r="R635" s="85"/>
      <c r="S635" s="85"/>
    </row>
    <row r="636" spans="1:19">
      <c r="A636" s="85"/>
      <c r="B636" s="85"/>
      <c r="C636" s="85"/>
      <c r="D636" s="85"/>
      <c r="E636" s="85"/>
      <c r="F636" s="85"/>
      <c r="G636" s="85"/>
      <c r="H636" s="85"/>
      <c r="I636" s="85"/>
      <c r="J636" s="85"/>
      <c r="K636" s="85"/>
      <c r="L636" s="85"/>
      <c r="M636" s="85"/>
      <c r="N636" s="85"/>
      <c r="O636" s="85"/>
      <c r="P636" s="85"/>
      <c r="Q636" s="85"/>
      <c r="R636" s="85"/>
      <c r="S636" s="85"/>
    </row>
    <row r="637" spans="1:19">
      <c r="A637" s="85"/>
      <c r="B637" s="85"/>
      <c r="C637" s="85"/>
      <c r="D637" s="85"/>
      <c r="E637" s="85"/>
      <c r="F637" s="85"/>
      <c r="G637" s="85"/>
      <c r="H637" s="85"/>
      <c r="I637" s="85"/>
      <c r="J637" s="85"/>
      <c r="K637" s="85"/>
      <c r="L637" s="85"/>
      <c r="M637" s="85"/>
      <c r="N637" s="85"/>
      <c r="O637" s="85"/>
      <c r="P637" s="85"/>
      <c r="Q637" s="85"/>
      <c r="R637" s="85"/>
      <c r="S637" s="85"/>
    </row>
    <row r="638" spans="1:19">
      <c r="A638" s="85"/>
      <c r="B638" s="85"/>
      <c r="C638" s="85"/>
      <c r="D638" s="85"/>
      <c r="E638" s="85"/>
      <c r="F638" s="85"/>
      <c r="G638" s="85"/>
      <c r="H638" s="85"/>
      <c r="I638" s="85"/>
      <c r="J638" s="85"/>
      <c r="K638" s="85"/>
      <c r="L638" s="85"/>
      <c r="M638" s="85"/>
      <c r="N638" s="85"/>
      <c r="O638" s="85"/>
      <c r="P638" s="85"/>
      <c r="Q638" s="85"/>
      <c r="R638" s="85"/>
      <c r="S638" s="85"/>
    </row>
    <row r="639" spans="1:19">
      <c r="A639" s="85"/>
      <c r="B639" s="85"/>
      <c r="C639" s="85"/>
      <c r="D639" s="85"/>
      <c r="E639" s="85"/>
      <c r="F639" s="85"/>
      <c r="G639" s="85"/>
      <c r="H639" s="85"/>
      <c r="I639" s="85"/>
      <c r="J639" s="85"/>
      <c r="K639" s="85"/>
      <c r="L639" s="85"/>
      <c r="M639" s="85"/>
      <c r="N639" s="85"/>
      <c r="O639" s="85"/>
      <c r="P639" s="85"/>
      <c r="Q639" s="85"/>
      <c r="R639" s="85"/>
      <c r="S639" s="85"/>
    </row>
    <row r="640" spans="1:19">
      <c r="A640" s="85"/>
      <c r="B640" s="85"/>
      <c r="C640" s="85"/>
      <c r="D640" s="85"/>
      <c r="E640" s="85"/>
      <c r="F640" s="85"/>
      <c r="G640" s="85"/>
      <c r="H640" s="85"/>
      <c r="I640" s="85"/>
      <c r="J640" s="85"/>
      <c r="K640" s="85"/>
      <c r="L640" s="85"/>
      <c r="M640" s="85"/>
      <c r="N640" s="85"/>
      <c r="O640" s="85"/>
      <c r="P640" s="85"/>
      <c r="Q640" s="85"/>
      <c r="R640" s="85"/>
      <c r="S640" s="85"/>
    </row>
    <row r="641" spans="1:19">
      <c r="A641" s="85"/>
      <c r="B641" s="85"/>
      <c r="C641" s="85"/>
      <c r="D641" s="85"/>
      <c r="E641" s="85"/>
      <c r="F641" s="85"/>
      <c r="G641" s="85"/>
      <c r="H641" s="85"/>
      <c r="I641" s="85"/>
      <c r="J641" s="85"/>
      <c r="K641" s="85"/>
      <c r="L641" s="85"/>
      <c r="M641" s="85"/>
      <c r="N641" s="85"/>
      <c r="O641" s="85"/>
      <c r="P641" s="85"/>
      <c r="Q641" s="85"/>
      <c r="R641" s="85"/>
      <c r="S641" s="85"/>
    </row>
    <row r="642" spans="1:19">
      <c r="A642" s="85"/>
      <c r="B642" s="85"/>
      <c r="C642" s="85"/>
      <c r="D642" s="85"/>
      <c r="E642" s="85"/>
      <c r="F642" s="85"/>
      <c r="G642" s="85"/>
      <c r="H642" s="85"/>
      <c r="I642" s="85"/>
      <c r="J642" s="85"/>
      <c r="K642" s="85"/>
      <c r="L642" s="85"/>
      <c r="M642" s="85"/>
      <c r="N642" s="85"/>
      <c r="O642" s="85"/>
      <c r="P642" s="85"/>
      <c r="Q642" s="85"/>
      <c r="R642" s="85"/>
      <c r="S642" s="85"/>
    </row>
    <row r="643" spans="1:19">
      <c r="A643" s="85"/>
      <c r="B643" s="85"/>
      <c r="C643" s="85"/>
      <c r="D643" s="85"/>
      <c r="E643" s="85"/>
      <c r="F643" s="85"/>
      <c r="G643" s="85"/>
      <c r="H643" s="85"/>
      <c r="I643" s="85"/>
      <c r="J643" s="85"/>
      <c r="K643" s="85"/>
      <c r="L643" s="85"/>
      <c r="M643" s="85"/>
      <c r="N643" s="85"/>
      <c r="O643" s="85"/>
      <c r="P643" s="85"/>
      <c r="Q643" s="85"/>
      <c r="R643" s="85"/>
      <c r="S643" s="85"/>
    </row>
    <row r="644" spans="1:19">
      <c r="A644" s="85"/>
      <c r="B644" s="85"/>
      <c r="C644" s="85"/>
      <c r="D644" s="85"/>
      <c r="E644" s="85"/>
      <c r="F644" s="85"/>
      <c r="G644" s="85"/>
      <c r="H644" s="85"/>
      <c r="I644" s="85"/>
      <c r="J644" s="85"/>
      <c r="K644" s="85"/>
      <c r="L644" s="85"/>
      <c r="M644" s="85"/>
      <c r="N644" s="85"/>
      <c r="O644" s="85"/>
      <c r="P644" s="85"/>
      <c r="Q644" s="85"/>
      <c r="R644" s="85"/>
      <c r="S644" s="85"/>
    </row>
    <row r="645" spans="1:19">
      <c r="A645" s="85"/>
      <c r="B645" s="85"/>
      <c r="C645" s="85"/>
      <c r="D645" s="85"/>
      <c r="E645" s="85"/>
      <c r="F645" s="85"/>
      <c r="G645" s="85"/>
      <c r="H645" s="85"/>
      <c r="I645" s="85"/>
      <c r="J645" s="85"/>
      <c r="K645" s="85"/>
      <c r="L645" s="85"/>
      <c r="M645" s="85"/>
      <c r="N645" s="85"/>
      <c r="O645" s="85"/>
      <c r="P645" s="85"/>
      <c r="Q645" s="85"/>
      <c r="R645" s="85"/>
      <c r="S645" s="85"/>
    </row>
    <row r="646" spans="1:19">
      <c r="A646" s="85"/>
      <c r="B646" s="85"/>
      <c r="C646" s="85"/>
      <c r="D646" s="85"/>
      <c r="E646" s="85"/>
      <c r="F646" s="85"/>
      <c r="G646" s="85"/>
      <c r="H646" s="85"/>
      <c r="I646" s="85"/>
      <c r="J646" s="85"/>
      <c r="K646" s="85"/>
      <c r="L646" s="85"/>
      <c r="M646" s="85"/>
      <c r="N646" s="85"/>
      <c r="O646" s="85"/>
      <c r="P646" s="85"/>
      <c r="Q646" s="85"/>
      <c r="R646" s="85"/>
      <c r="S646" s="85"/>
    </row>
    <row r="647" spans="1:19">
      <c r="A647" s="85"/>
      <c r="B647" s="85"/>
      <c r="C647" s="85"/>
      <c r="D647" s="85"/>
      <c r="E647" s="85"/>
      <c r="F647" s="85"/>
      <c r="G647" s="85"/>
      <c r="H647" s="85"/>
      <c r="I647" s="85"/>
      <c r="J647" s="85"/>
      <c r="K647" s="85"/>
      <c r="L647" s="85"/>
      <c r="M647" s="85"/>
      <c r="N647" s="85"/>
      <c r="O647" s="85"/>
      <c r="P647" s="85"/>
      <c r="Q647" s="85"/>
      <c r="R647" s="85"/>
      <c r="S647" s="85"/>
    </row>
    <row r="648" spans="1:19">
      <c r="A648" s="85"/>
      <c r="B648" s="85"/>
      <c r="C648" s="85"/>
      <c r="D648" s="85"/>
      <c r="E648" s="85"/>
      <c r="F648" s="85"/>
      <c r="G648" s="85"/>
      <c r="H648" s="85"/>
      <c r="I648" s="85"/>
      <c r="J648" s="85"/>
      <c r="K648" s="85"/>
      <c r="L648" s="85"/>
      <c r="M648" s="85"/>
      <c r="N648" s="85"/>
      <c r="O648" s="85"/>
      <c r="P648" s="85"/>
      <c r="Q648" s="85"/>
      <c r="R648" s="85"/>
      <c r="S648" s="85"/>
    </row>
    <row r="649" spans="1:19">
      <c r="A649" s="85"/>
      <c r="B649" s="85"/>
      <c r="C649" s="85"/>
      <c r="D649" s="85"/>
      <c r="E649" s="85"/>
      <c r="F649" s="85"/>
      <c r="G649" s="85"/>
      <c r="H649" s="85"/>
      <c r="I649" s="85"/>
      <c r="J649" s="85"/>
      <c r="K649" s="85"/>
      <c r="L649" s="85"/>
      <c r="M649" s="85"/>
      <c r="N649" s="85"/>
      <c r="O649" s="85"/>
      <c r="P649" s="85"/>
      <c r="Q649" s="85"/>
      <c r="R649" s="85"/>
      <c r="S649" s="85"/>
    </row>
    <row r="650" spans="1:19">
      <c r="A650" s="85"/>
      <c r="B650" s="85"/>
      <c r="C650" s="85"/>
      <c r="D650" s="85"/>
      <c r="E650" s="85"/>
      <c r="F650" s="85"/>
      <c r="G650" s="85"/>
      <c r="H650" s="85"/>
      <c r="I650" s="85"/>
      <c r="J650" s="85"/>
      <c r="K650" s="85"/>
      <c r="L650" s="85"/>
      <c r="M650" s="85"/>
      <c r="N650" s="85"/>
      <c r="O650" s="85"/>
      <c r="P650" s="85"/>
      <c r="Q650" s="85"/>
      <c r="R650" s="85"/>
      <c r="S650" s="85"/>
    </row>
    <row r="651" spans="1:19">
      <c r="A651" s="85"/>
      <c r="B651" s="85"/>
      <c r="C651" s="85"/>
      <c r="D651" s="85"/>
      <c r="E651" s="85"/>
      <c r="F651" s="85"/>
      <c r="G651" s="85"/>
      <c r="H651" s="85"/>
      <c r="I651" s="85"/>
      <c r="J651" s="85"/>
      <c r="K651" s="85"/>
      <c r="L651" s="85"/>
      <c r="M651" s="85"/>
      <c r="N651" s="85"/>
      <c r="O651" s="85"/>
      <c r="P651" s="85"/>
      <c r="Q651" s="85"/>
      <c r="R651" s="85"/>
      <c r="S651" s="85"/>
    </row>
    <row r="652" spans="1:19">
      <c r="A652" s="85"/>
      <c r="B652" s="85"/>
      <c r="C652" s="85"/>
      <c r="D652" s="85"/>
      <c r="E652" s="85"/>
      <c r="F652" s="85"/>
      <c r="G652" s="85"/>
      <c r="H652" s="85"/>
      <c r="I652" s="85"/>
      <c r="J652" s="85"/>
      <c r="K652" s="85"/>
      <c r="L652" s="85"/>
      <c r="M652" s="85"/>
      <c r="N652" s="85"/>
      <c r="O652" s="85"/>
      <c r="P652" s="85"/>
      <c r="Q652" s="85"/>
      <c r="R652" s="85"/>
      <c r="S652" s="85"/>
    </row>
    <row r="653" spans="1:19">
      <c r="A653" s="85"/>
      <c r="B653" s="85"/>
      <c r="C653" s="85"/>
      <c r="D653" s="85"/>
      <c r="E653" s="85"/>
      <c r="F653" s="85"/>
      <c r="G653" s="85"/>
      <c r="H653" s="85"/>
      <c r="I653" s="85"/>
      <c r="J653" s="85"/>
      <c r="K653" s="85"/>
      <c r="L653" s="85"/>
      <c r="M653" s="85"/>
      <c r="N653" s="85"/>
      <c r="O653" s="85"/>
      <c r="P653" s="85"/>
      <c r="Q653" s="85"/>
      <c r="R653" s="85"/>
      <c r="S653" s="85"/>
    </row>
    <row r="654" spans="1:19">
      <c r="A654" s="85"/>
      <c r="B654" s="85"/>
      <c r="C654" s="85"/>
      <c r="D654" s="85"/>
      <c r="E654" s="85"/>
      <c r="F654" s="85"/>
      <c r="G654" s="85"/>
      <c r="H654" s="85"/>
      <c r="I654" s="85"/>
      <c r="J654" s="85"/>
      <c r="K654" s="85"/>
      <c r="L654" s="85"/>
      <c r="M654" s="85"/>
      <c r="N654" s="85"/>
      <c r="O654" s="85"/>
      <c r="P654" s="85"/>
      <c r="Q654" s="85"/>
      <c r="R654" s="85"/>
      <c r="S654" s="85"/>
    </row>
    <row r="655" spans="1:19">
      <c r="A655" s="85"/>
      <c r="B655" s="85"/>
      <c r="C655" s="85"/>
      <c r="D655" s="85"/>
      <c r="E655" s="85"/>
      <c r="F655" s="85"/>
      <c r="G655" s="85"/>
      <c r="H655" s="85"/>
      <c r="I655" s="85"/>
      <c r="J655" s="85"/>
      <c r="K655" s="85"/>
      <c r="L655" s="85"/>
      <c r="M655" s="85"/>
      <c r="N655" s="85"/>
      <c r="O655" s="85"/>
      <c r="P655" s="85"/>
      <c r="Q655" s="85"/>
      <c r="R655" s="85"/>
      <c r="S655" s="85"/>
    </row>
    <row r="656" spans="1:19">
      <c r="A656" s="85"/>
      <c r="B656" s="85"/>
      <c r="C656" s="85"/>
      <c r="D656" s="85"/>
      <c r="E656" s="85"/>
      <c r="F656" s="85"/>
      <c r="G656" s="85"/>
      <c r="H656" s="85"/>
      <c r="I656" s="85"/>
      <c r="J656" s="85"/>
      <c r="K656" s="85"/>
      <c r="L656" s="85"/>
      <c r="M656" s="85"/>
      <c r="N656" s="85"/>
      <c r="O656" s="85"/>
      <c r="P656" s="85"/>
      <c r="Q656" s="85"/>
      <c r="R656" s="85"/>
      <c r="S656" s="85"/>
    </row>
    <row r="657" spans="1:19">
      <c r="A657" s="85"/>
      <c r="B657" s="85"/>
      <c r="C657" s="85"/>
      <c r="D657" s="85"/>
      <c r="E657" s="85"/>
      <c r="F657" s="85"/>
      <c r="G657" s="85"/>
      <c r="H657" s="85"/>
      <c r="I657" s="85"/>
      <c r="J657" s="85"/>
      <c r="K657" s="85"/>
      <c r="L657" s="85"/>
      <c r="M657" s="85"/>
      <c r="N657" s="85"/>
      <c r="O657" s="85"/>
      <c r="P657" s="85"/>
      <c r="Q657" s="85"/>
      <c r="R657" s="85"/>
      <c r="S657" s="85"/>
    </row>
    <row r="658" spans="1:19">
      <c r="A658" s="85"/>
      <c r="B658" s="85"/>
      <c r="C658" s="85"/>
      <c r="D658" s="85"/>
      <c r="E658" s="85"/>
      <c r="F658" s="85"/>
      <c r="G658" s="85"/>
      <c r="H658" s="85"/>
      <c r="I658" s="85"/>
      <c r="J658" s="85"/>
      <c r="K658" s="85"/>
      <c r="L658" s="85"/>
      <c r="M658" s="85"/>
      <c r="N658" s="85"/>
      <c r="O658" s="85"/>
      <c r="P658" s="85"/>
      <c r="Q658" s="85"/>
      <c r="R658" s="85"/>
      <c r="S658" s="85"/>
    </row>
    <row r="659" spans="1:19">
      <c r="A659" s="85"/>
      <c r="B659" s="85"/>
      <c r="C659" s="85"/>
      <c r="D659" s="85"/>
      <c r="E659" s="85"/>
      <c r="F659" s="85"/>
      <c r="G659" s="85"/>
      <c r="H659" s="85"/>
      <c r="I659" s="85"/>
      <c r="J659" s="85"/>
      <c r="K659" s="85"/>
      <c r="L659" s="85"/>
      <c r="M659" s="85"/>
      <c r="N659" s="85"/>
      <c r="O659" s="85"/>
      <c r="P659" s="85"/>
      <c r="Q659" s="85"/>
      <c r="R659" s="85"/>
      <c r="S659" s="85"/>
    </row>
    <row r="660" spans="1:19">
      <c r="A660" s="85"/>
      <c r="B660" s="85"/>
      <c r="C660" s="85"/>
      <c r="D660" s="85"/>
      <c r="E660" s="85"/>
      <c r="F660" s="85"/>
      <c r="G660" s="85"/>
      <c r="H660" s="85"/>
      <c r="I660" s="85"/>
      <c r="J660" s="85"/>
      <c r="K660" s="85"/>
      <c r="L660" s="85"/>
      <c r="M660" s="85"/>
      <c r="N660" s="85"/>
      <c r="O660" s="85"/>
      <c r="P660" s="85"/>
      <c r="Q660" s="85"/>
      <c r="R660" s="85"/>
      <c r="S660" s="85"/>
    </row>
    <row r="661" spans="1:19">
      <c r="A661" s="85"/>
      <c r="B661" s="85"/>
      <c r="C661" s="85"/>
      <c r="D661" s="85"/>
      <c r="E661" s="85"/>
      <c r="F661" s="85"/>
      <c r="G661" s="85"/>
      <c r="H661" s="85"/>
      <c r="I661" s="85"/>
      <c r="J661" s="85"/>
      <c r="K661" s="85"/>
      <c r="L661" s="85"/>
      <c r="M661" s="85"/>
      <c r="N661" s="85"/>
      <c r="O661" s="85"/>
      <c r="P661" s="85"/>
      <c r="Q661" s="85"/>
      <c r="R661" s="85"/>
      <c r="S661" s="85"/>
    </row>
    <row r="662" spans="1:19">
      <c r="A662" s="85"/>
      <c r="B662" s="85"/>
      <c r="C662" s="85"/>
      <c r="D662" s="85"/>
      <c r="E662" s="85"/>
      <c r="F662" s="85"/>
      <c r="G662" s="85"/>
      <c r="H662" s="85"/>
      <c r="I662" s="85"/>
      <c r="J662" s="85"/>
      <c r="K662" s="85"/>
      <c r="L662" s="85"/>
      <c r="M662" s="85"/>
      <c r="N662" s="85"/>
      <c r="O662" s="85"/>
      <c r="P662" s="85"/>
      <c r="Q662" s="85"/>
      <c r="R662" s="85"/>
      <c r="S662" s="85"/>
    </row>
    <row r="663" spans="1:19">
      <c r="A663" s="85"/>
      <c r="B663" s="85"/>
      <c r="C663" s="85"/>
      <c r="D663" s="85"/>
      <c r="E663" s="85"/>
      <c r="F663" s="85"/>
      <c r="G663" s="85"/>
      <c r="H663" s="85"/>
      <c r="I663" s="85"/>
      <c r="J663" s="85"/>
      <c r="K663" s="85"/>
      <c r="L663" s="85"/>
      <c r="M663" s="85"/>
      <c r="N663" s="85"/>
      <c r="O663" s="85"/>
      <c r="P663" s="85"/>
      <c r="Q663" s="85"/>
      <c r="R663" s="85"/>
      <c r="S663" s="85"/>
    </row>
    <row r="664" spans="1:19">
      <c r="A664" s="85"/>
      <c r="B664" s="85"/>
      <c r="C664" s="85"/>
      <c r="D664" s="85"/>
      <c r="E664" s="85"/>
      <c r="F664" s="85"/>
      <c r="G664" s="85"/>
      <c r="H664" s="85"/>
      <c r="I664" s="85"/>
      <c r="J664" s="85"/>
      <c r="K664" s="85"/>
      <c r="L664" s="85"/>
      <c r="M664" s="85"/>
      <c r="N664" s="85"/>
      <c r="O664" s="85"/>
      <c r="P664" s="85"/>
      <c r="Q664" s="85"/>
      <c r="R664" s="85"/>
      <c r="S664" s="85"/>
    </row>
    <row r="665" spans="1:19">
      <c r="A665" s="85"/>
      <c r="B665" s="85"/>
      <c r="C665" s="85"/>
      <c r="D665" s="85"/>
      <c r="E665" s="85"/>
      <c r="F665" s="85"/>
      <c r="G665" s="85"/>
      <c r="H665" s="85"/>
      <c r="I665" s="85"/>
      <c r="J665" s="85"/>
      <c r="K665" s="85"/>
      <c r="L665" s="85"/>
      <c r="M665" s="85"/>
      <c r="N665" s="85"/>
      <c r="O665" s="85"/>
      <c r="P665" s="85"/>
      <c r="Q665" s="85"/>
      <c r="R665" s="85"/>
      <c r="S665" s="85"/>
    </row>
    <row r="666" spans="1:19">
      <c r="A666" s="85"/>
      <c r="B666" s="85"/>
      <c r="C666" s="85"/>
      <c r="D666" s="85"/>
      <c r="E666" s="85"/>
      <c r="F666" s="85"/>
      <c r="G666" s="85"/>
      <c r="H666" s="85"/>
      <c r="I666" s="85"/>
      <c r="J666" s="85"/>
      <c r="K666" s="85"/>
      <c r="L666" s="85"/>
      <c r="M666" s="85"/>
      <c r="N666" s="85"/>
      <c r="O666" s="85"/>
      <c r="P666" s="85"/>
      <c r="Q666" s="85"/>
      <c r="R666" s="85"/>
      <c r="S666" s="85"/>
    </row>
    <row r="667" spans="1:19">
      <c r="A667" s="85"/>
      <c r="B667" s="85"/>
      <c r="C667" s="85"/>
      <c r="D667" s="85"/>
      <c r="E667" s="85"/>
      <c r="F667" s="85"/>
      <c r="G667" s="85"/>
      <c r="H667" s="85"/>
      <c r="I667" s="85"/>
      <c r="J667" s="85"/>
      <c r="K667" s="85"/>
      <c r="L667" s="85"/>
      <c r="M667" s="85"/>
      <c r="N667" s="85"/>
      <c r="O667" s="85"/>
      <c r="P667" s="85"/>
      <c r="Q667" s="85"/>
      <c r="R667" s="85"/>
      <c r="S667" s="85"/>
    </row>
    <row r="668" spans="1:19">
      <c r="A668" s="85"/>
      <c r="B668" s="85"/>
      <c r="C668" s="85"/>
      <c r="D668" s="85"/>
      <c r="E668" s="85"/>
      <c r="F668" s="85"/>
      <c r="G668" s="85"/>
      <c r="H668" s="85"/>
      <c r="I668" s="85"/>
      <c r="J668" s="85"/>
      <c r="K668" s="85"/>
      <c r="L668" s="85"/>
      <c r="M668" s="85"/>
      <c r="N668" s="85"/>
      <c r="O668" s="85"/>
      <c r="P668" s="85"/>
      <c r="Q668" s="85"/>
      <c r="R668" s="85"/>
      <c r="S668" s="85"/>
    </row>
    <row r="669" spans="1:19">
      <c r="A669" s="85"/>
      <c r="B669" s="85"/>
      <c r="C669" s="85"/>
      <c r="D669" s="85"/>
      <c r="E669" s="85"/>
      <c r="F669" s="85"/>
      <c r="G669" s="85"/>
      <c r="H669" s="85"/>
      <c r="I669" s="85"/>
      <c r="J669" s="85"/>
      <c r="K669" s="85"/>
      <c r="L669" s="85"/>
      <c r="M669" s="85"/>
      <c r="N669" s="85"/>
      <c r="O669" s="85"/>
      <c r="P669" s="85"/>
      <c r="Q669" s="85"/>
      <c r="R669" s="85"/>
      <c r="S669" s="85"/>
    </row>
    <row r="670" spans="1:19">
      <c r="A670" s="85"/>
      <c r="B670" s="85"/>
      <c r="C670" s="85"/>
      <c r="D670" s="85"/>
      <c r="E670" s="85"/>
      <c r="F670" s="85"/>
      <c r="G670" s="85"/>
      <c r="H670" s="85"/>
      <c r="I670" s="85"/>
      <c r="J670" s="85"/>
      <c r="K670" s="85"/>
      <c r="L670" s="85"/>
      <c r="M670" s="85"/>
      <c r="N670" s="85"/>
      <c r="O670" s="85"/>
      <c r="P670" s="85"/>
      <c r="Q670" s="85"/>
      <c r="R670" s="85"/>
      <c r="S670" s="85"/>
    </row>
    <row r="671" spans="1:19">
      <c r="A671" s="85"/>
      <c r="B671" s="85"/>
      <c r="C671" s="85"/>
      <c r="D671" s="85"/>
      <c r="E671" s="85"/>
      <c r="F671" s="85"/>
      <c r="G671" s="85"/>
      <c r="H671" s="85"/>
      <c r="I671" s="85"/>
      <c r="J671" s="85"/>
      <c r="K671" s="85"/>
      <c r="L671" s="85"/>
      <c r="M671" s="85"/>
      <c r="N671" s="85"/>
      <c r="O671" s="85"/>
      <c r="P671" s="85"/>
      <c r="Q671" s="85"/>
      <c r="R671" s="85"/>
      <c r="S671" s="85"/>
    </row>
    <row r="672" spans="1:19">
      <c r="A672" s="85"/>
      <c r="B672" s="85"/>
      <c r="C672" s="85"/>
      <c r="D672" s="85"/>
      <c r="E672" s="85"/>
      <c r="F672" s="85"/>
      <c r="G672" s="85"/>
      <c r="H672" s="85"/>
      <c r="I672" s="85"/>
      <c r="J672" s="85"/>
      <c r="K672" s="85"/>
      <c r="L672" s="85"/>
      <c r="M672" s="85"/>
      <c r="N672" s="85"/>
      <c r="O672" s="85"/>
      <c r="P672" s="85"/>
      <c r="Q672" s="85"/>
      <c r="R672" s="85"/>
      <c r="S672" s="85"/>
    </row>
    <row r="673" spans="1:19">
      <c r="A673" s="85"/>
      <c r="B673" s="85"/>
      <c r="C673" s="85"/>
      <c r="D673" s="85"/>
      <c r="E673" s="85"/>
      <c r="F673" s="85"/>
      <c r="G673" s="85"/>
      <c r="H673" s="85"/>
      <c r="I673" s="85"/>
      <c r="J673" s="85"/>
      <c r="K673" s="85"/>
      <c r="L673" s="85"/>
      <c r="M673" s="85"/>
      <c r="N673" s="85"/>
      <c r="O673" s="85"/>
      <c r="P673" s="85"/>
      <c r="Q673" s="85"/>
      <c r="R673" s="85"/>
      <c r="S673" s="85"/>
    </row>
    <row r="674" spans="1:19">
      <c r="A674" s="85"/>
      <c r="B674" s="85"/>
      <c r="C674" s="85"/>
      <c r="D674" s="85"/>
      <c r="E674" s="85"/>
      <c r="F674" s="85"/>
      <c r="G674" s="85"/>
      <c r="H674" s="85"/>
      <c r="I674" s="85"/>
      <c r="J674" s="85"/>
      <c r="K674" s="85"/>
      <c r="L674" s="85"/>
      <c r="M674" s="85"/>
      <c r="N674" s="85"/>
      <c r="O674" s="85"/>
      <c r="P674" s="85"/>
      <c r="Q674" s="85"/>
      <c r="R674" s="85"/>
      <c r="S674" s="85"/>
    </row>
    <row r="675" spans="1:19">
      <c r="A675" s="85"/>
      <c r="B675" s="85"/>
      <c r="C675" s="85"/>
      <c r="D675" s="85"/>
      <c r="E675" s="85"/>
      <c r="F675" s="85"/>
      <c r="G675" s="85"/>
      <c r="H675" s="85"/>
      <c r="I675" s="85"/>
      <c r="J675" s="85"/>
      <c r="K675" s="85"/>
      <c r="L675" s="85"/>
      <c r="M675" s="85"/>
      <c r="N675" s="85"/>
      <c r="O675" s="85"/>
      <c r="P675" s="85"/>
      <c r="Q675" s="85"/>
      <c r="R675" s="85"/>
      <c r="S675" s="85"/>
    </row>
    <row r="676" spans="1:19">
      <c r="A676" s="85"/>
      <c r="B676" s="85"/>
      <c r="C676" s="85"/>
      <c r="D676" s="85"/>
      <c r="E676" s="85"/>
      <c r="F676" s="85"/>
      <c r="G676" s="85"/>
      <c r="H676" s="85"/>
      <c r="I676" s="85"/>
      <c r="J676" s="85"/>
      <c r="K676" s="85"/>
      <c r="L676" s="85"/>
      <c r="M676" s="85"/>
      <c r="N676" s="85"/>
      <c r="O676" s="85"/>
      <c r="P676" s="85"/>
      <c r="Q676" s="85"/>
      <c r="R676" s="85"/>
      <c r="S676" s="85"/>
    </row>
    <row r="677" spans="1:19">
      <c r="A677" s="85"/>
      <c r="B677" s="85"/>
      <c r="C677" s="85"/>
      <c r="D677" s="85"/>
      <c r="E677" s="85"/>
      <c r="F677" s="85"/>
      <c r="G677" s="85"/>
      <c r="H677" s="85"/>
      <c r="I677" s="85"/>
      <c r="J677" s="85"/>
      <c r="K677" s="85"/>
      <c r="L677" s="85"/>
      <c r="M677" s="85"/>
      <c r="N677" s="85"/>
      <c r="O677" s="85"/>
      <c r="P677" s="85"/>
      <c r="Q677" s="85"/>
      <c r="R677" s="85"/>
      <c r="S677" s="85"/>
    </row>
    <row r="678" spans="1:19">
      <c r="A678" s="85"/>
      <c r="B678" s="85"/>
      <c r="C678" s="85"/>
      <c r="D678" s="85"/>
      <c r="E678" s="85"/>
      <c r="F678" s="85"/>
      <c r="G678" s="85"/>
      <c r="H678" s="85"/>
      <c r="I678" s="85"/>
      <c r="J678" s="85"/>
      <c r="K678" s="85"/>
      <c r="L678" s="85"/>
      <c r="M678" s="85"/>
      <c r="N678" s="85"/>
      <c r="O678" s="85"/>
      <c r="P678" s="85"/>
      <c r="Q678" s="85"/>
      <c r="R678" s="85"/>
      <c r="S678" s="85"/>
    </row>
    <row r="679" spans="1:19">
      <c r="A679" s="85"/>
      <c r="B679" s="85"/>
      <c r="C679" s="85"/>
      <c r="D679" s="85"/>
      <c r="E679" s="85"/>
      <c r="F679" s="85"/>
      <c r="G679" s="85"/>
      <c r="H679" s="85"/>
      <c r="I679" s="85"/>
      <c r="J679" s="85"/>
      <c r="K679" s="85"/>
      <c r="L679" s="85"/>
      <c r="M679" s="85"/>
      <c r="N679" s="85"/>
      <c r="O679" s="85"/>
      <c r="P679" s="85"/>
      <c r="Q679" s="85"/>
      <c r="R679" s="85"/>
      <c r="S679" s="85"/>
    </row>
    <row r="680" spans="1:19">
      <c r="A680" s="85"/>
      <c r="B680" s="85"/>
      <c r="C680" s="85"/>
      <c r="D680" s="85"/>
      <c r="E680" s="85"/>
      <c r="F680" s="85"/>
      <c r="G680" s="85"/>
      <c r="H680" s="85"/>
      <c r="I680" s="85"/>
      <c r="J680" s="85"/>
      <c r="K680" s="85"/>
      <c r="L680" s="85"/>
      <c r="M680" s="85"/>
      <c r="N680" s="85"/>
      <c r="O680" s="85"/>
      <c r="P680" s="85"/>
      <c r="Q680" s="85"/>
      <c r="R680" s="85"/>
      <c r="S680" s="85"/>
    </row>
    <row r="681" spans="1:19">
      <c r="A681" s="85"/>
      <c r="B681" s="85"/>
      <c r="C681" s="85"/>
      <c r="D681" s="85"/>
      <c r="E681" s="85"/>
      <c r="F681" s="85"/>
      <c r="G681" s="85"/>
      <c r="H681" s="85"/>
      <c r="I681" s="85"/>
      <c r="J681" s="85"/>
      <c r="K681" s="85"/>
      <c r="L681" s="85"/>
      <c r="M681" s="85"/>
      <c r="N681" s="85"/>
      <c r="O681" s="85"/>
      <c r="P681" s="85"/>
      <c r="Q681" s="85"/>
      <c r="R681" s="85"/>
      <c r="S681" s="85"/>
    </row>
    <row r="682" spans="1:19">
      <c r="A682" s="85"/>
      <c r="B682" s="85"/>
      <c r="C682" s="85"/>
      <c r="D682" s="85"/>
      <c r="E682" s="85"/>
      <c r="F682" s="85"/>
      <c r="G682" s="85"/>
      <c r="H682" s="85"/>
      <c r="I682" s="85"/>
      <c r="J682" s="85"/>
      <c r="K682" s="85"/>
      <c r="L682" s="85"/>
      <c r="M682" s="85"/>
      <c r="N682" s="85"/>
      <c r="O682" s="85"/>
      <c r="P682" s="85"/>
      <c r="Q682" s="85"/>
      <c r="R682" s="85"/>
      <c r="S682" s="85"/>
    </row>
    <row r="683" spans="1:19">
      <c r="A683" s="85"/>
      <c r="B683" s="85"/>
      <c r="C683" s="85"/>
      <c r="D683" s="85"/>
      <c r="E683" s="85"/>
      <c r="F683" s="85"/>
      <c r="G683" s="85"/>
      <c r="H683" s="85"/>
      <c r="I683" s="85"/>
      <c r="J683" s="85"/>
      <c r="K683" s="85"/>
      <c r="L683" s="85"/>
      <c r="M683" s="85"/>
      <c r="N683" s="85"/>
      <c r="O683" s="85"/>
      <c r="P683" s="85"/>
      <c r="Q683" s="85"/>
      <c r="R683" s="85"/>
      <c r="S683" s="85"/>
    </row>
    <row r="684" spans="1:19">
      <c r="A684" s="85"/>
      <c r="B684" s="85"/>
      <c r="C684" s="85"/>
      <c r="D684" s="85"/>
      <c r="E684" s="85"/>
      <c r="F684" s="85"/>
      <c r="G684" s="85"/>
      <c r="H684" s="85"/>
      <c r="I684" s="85"/>
      <c r="J684" s="85"/>
      <c r="K684" s="85"/>
      <c r="L684" s="85"/>
      <c r="M684" s="85"/>
      <c r="N684" s="85"/>
      <c r="O684" s="85"/>
      <c r="P684" s="85"/>
      <c r="Q684" s="85"/>
      <c r="R684" s="85"/>
      <c r="S684" s="85"/>
    </row>
    <row r="685" spans="1:19">
      <c r="A685" s="85"/>
      <c r="B685" s="85"/>
      <c r="C685" s="85"/>
      <c r="D685" s="85"/>
      <c r="E685" s="85"/>
      <c r="F685" s="85"/>
      <c r="G685" s="85"/>
      <c r="H685" s="85"/>
      <c r="I685" s="85"/>
      <c r="J685" s="85"/>
      <c r="K685" s="85"/>
      <c r="L685" s="85"/>
      <c r="M685" s="85"/>
      <c r="N685" s="85"/>
      <c r="O685" s="85"/>
      <c r="P685" s="85"/>
      <c r="Q685" s="85"/>
      <c r="R685" s="85"/>
      <c r="S685" s="85"/>
    </row>
    <row r="686" spans="1:19">
      <c r="A686" s="85"/>
      <c r="B686" s="85"/>
      <c r="C686" s="85"/>
      <c r="D686" s="85"/>
      <c r="E686" s="85"/>
      <c r="F686" s="85"/>
      <c r="G686" s="85"/>
      <c r="H686" s="85"/>
      <c r="I686" s="85"/>
      <c r="J686" s="85"/>
      <c r="K686" s="85"/>
      <c r="L686" s="85"/>
      <c r="M686" s="85"/>
      <c r="N686" s="85"/>
      <c r="O686" s="85"/>
      <c r="P686" s="85"/>
      <c r="Q686" s="85"/>
      <c r="R686" s="85"/>
      <c r="S686" s="85"/>
    </row>
    <row r="687" spans="1:19">
      <c r="A687" s="85"/>
      <c r="B687" s="85"/>
      <c r="C687" s="85"/>
      <c r="D687" s="85"/>
      <c r="E687" s="85"/>
      <c r="F687" s="85"/>
      <c r="G687" s="85"/>
      <c r="H687" s="85"/>
      <c r="I687" s="85"/>
      <c r="J687" s="85"/>
      <c r="K687" s="85"/>
      <c r="L687" s="85"/>
      <c r="M687" s="85"/>
      <c r="N687" s="85"/>
      <c r="O687" s="85"/>
      <c r="P687" s="85"/>
      <c r="Q687" s="85"/>
      <c r="R687" s="85"/>
      <c r="S687" s="85"/>
    </row>
    <row r="688" spans="1:19">
      <c r="A688" s="85"/>
      <c r="B688" s="85"/>
      <c r="C688" s="85"/>
      <c r="D688" s="85"/>
      <c r="E688" s="85"/>
      <c r="F688" s="85"/>
      <c r="G688" s="85"/>
      <c r="H688" s="85"/>
      <c r="I688" s="85"/>
      <c r="J688" s="85"/>
      <c r="K688" s="85"/>
      <c r="L688" s="85"/>
      <c r="M688" s="85"/>
      <c r="N688" s="85"/>
      <c r="O688" s="85"/>
      <c r="P688" s="85"/>
      <c r="Q688" s="85"/>
      <c r="R688" s="85"/>
      <c r="S688" s="85"/>
    </row>
    <row r="689" spans="1:19">
      <c r="A689" s="85"/>
      <c r="B689" s="85"/>
      <c r="C689" s="85"/>
      <c r="D689" s="85"/>
      <c r="E689" s="85"/>
      <c r="F689" s="85"/>
      <c r="G689" s="85"/>
      <c r="H689" s="85"/>
      <c r="I689" s="85"/>
      <c r="J689" s="85"/>
      <c r="K689" s="85"/>
      <c r="L689" s="85"/>
      <c r="M689" s="85"/>
      <c r="N689" s="85"/>
      <c r="O689" s="85"/>
      <c r="P689" s="85"/>
      <c r="Q689" s="85"/>
      <c r="R689" s="85"/>
      <c r="S689" s="85"/>
    </row>
    <row r="690" spans="1:19">
      <c r="A690" s="85"/>
      <c r="B690" s="85"/>
      <c r="C690" s="85"/>
      <c r="D690" s="85"/>
      <c r="E690" s="85"/>
      <c r="F690" s="85"/>
      <c r="G690" s="85"/>
      <c r="H690" s="85"/>
      <c r="I690" s="85"/>
      <c r="J690" s="85"/>
      <c r="K690" s="85"/>
      <c r="L690" s="85"/>
      <c r="M690" s="85"/>
      <c r="N690" s="85"/>
      <c r="O690" s="85"/>
      <c r="P690" s="85"/>
      <c r="Q690" s="85"/>
      <c r="R690" s="85"/>
      <c r="S690" s="85"/>
    </row>
    <row r="691" spans="1:19">
      <c r="A691" s="85"/>
      <c r="B691" s="85"/>
      <c r="C691" s="85"/>
      <c r="D691" s="85"/>
      <c r="E691" s="85"/>
      <c r="F691" s="85"/>
      <c r="G691" s="85"/>
      <c r="H691" s="85"/>
      <c r="I691" s="85"/>
      <c r="J691" s="85"/>
      <c r="K691" s="85"/>
      <c r="L691" s="85"/>
      <c r="M691" s="85"/>
      <c r="N691" s="85"/>
      <c r="O691" s="85"/>
      <c r="P691" s="85"/>
      <c r="Q691" s="85"/>
      <c r="R691" s="85"/>
      <c r="S691" s="85"/>
    </row>
    <row r="692" spans="1:19">
      <c r="A692" s="85"/>
      <c r="B692" s="85"/>
      <c r="C692" s="85"/>
      <c r="D692" s="85"/>
      <c r="E692" s="85"/>
      <c r="F692" s="85"/>
      <c r="G692" s="85"/>
      <c r="H692" s="85"/>
      <c r="I692" s="85"/>
      <c r="J692" s="85"/>
      <c r="K692" s="85"/>
      <c r="L692" s="85"/>
      <c r="M692" s="85"/>
      <c r="N692" s="85"/>
      <c r="O692" s="85"/>
      <c r="P692" s="85"/>
      <c r="Q692" s="85"/>
      <c r="R692" s="85"/>
      <c r="S692" s="85"/>
    </row>
    <row r="693" spans="1:19">
      <c r="A693" s="85"/>
      <c r="B693" s="85"/>
      <c r="C693" s="85"/>
      <c r="D693" s="85"/>
      <c r="E693" s="85"/>
      <c r="F693" s="85"/>
      <c r="G693" s="85"/>
      <c r="H693" s="85"/>
      <c r="I693" s="85"/>
      <c r="J693" s="85"/>
      <c r="K693" s="85"/>
      <c r="L693" s="85"/>
      <c r="M693" s="85"/>
      <c r="N693" s="85"/>
      <c r="O693" s="85"/>
      <c r="P693" s="85"/>
      <c r="Q693" s="85"/>
      <c r="R693" s="85"/>
      <c r="S693" s="85"/>
    </row>
    <row r="694" spans="1:19">
      <c r="A694" s="85"/>
      <c r="B694" s="85"/>
      <c r="C694" s="85"/>
      <c r="D694" s="85"/>
      <c r="E694" s="85"/>
      <c r="F694" s="85"/>
      <c r="G694" s="85"/>
      <c r="H694" s="85"/>
      <c r="I694" s="85"/>
      <c r="J694" s="85"/>
      <c r="K694" s="85"/>
      <c r="L694" s="85"/>
      <c r="M694" s="85"/>
      <c r="N694" s="85"/>
      <c r="O694" s="85"/>
      <c r="P694" s="85"/>
      <c r="Q694" s="85"/>
      <c r="R694" s="85"/>
      <c r="S694" s="85"/>
    </row>
    <row r="695" spans="1:19">
      <c r="A695" s="85"/>
      <c r="B695" s="85"/>
      <c r="C695" s="85"/>
      <c r="D695" s="85"/>
      <c r="E695" s="85"/>
      <c r="F695" s="85"/>
      <c r="G695" s="85"/>
      <c r="H695" s="85"/>
      <c r="I695" s="85"/>
      <c r="J695" s="85"/>
      <c r="K695" s="85"/>
      <c r="L695" s="85"/>
      <c r="M695" s="85"/>
      <c r="N695" s="85"/>
      <c r="O695" s="85"/>
      <c r="P695" s="85"/>
      <c r="Q695" s="85"/>
      <c r="R695" s="85"/>
      <c r="S695" s="85"/>
    </row>
    <row r="696" spans="1:19">
      <c r="A696" s="85"/>
      <c r="B696" s="85"/>
      <c r="C696" s="85"/>
      <c r="D696" s="85"/>
      <c r="E696" s="85"/>
      <c r="F696" s="85"/>
      <c r="G696" s="85"/>
      <c r="H696" s="85"/>
      <c r="I696" s="85"/>
      <c r="J696" s="85"/>
      <c r="K696" s="85"/>
      <c r="L696" s="85"/>
      <c r="M696" s="85"/>
      <c r="N696" s="85"/>
      <c r="O696" s="85"/>
      <c r="P696" s="85"/>
      <c r="Q696" s="85"/>
      <c r="R696" s="85"/>
      <c r="S696" s="85"/>
    </row>
    <row r="697" spans="1:19">
      <c r="A697" s="85"/>
      <c r="B697" s="85"/>
      <c r="C697" s="85"/>
      <c r="D697" s="85"/>
      <c r="E697" s="85"/>
      <c r="F697" s="85"/>
      <c r="G697" s="85"/>
      <c r="H697" s="85"/>
      <c r="I697" s="85"/>
      <c r="J697" s="85"/>
      <c r="K697" s="85"/>
      <c r="L697" s="85"/>
      <c r="M697" s="85"/>
      <c r="N697" s="85"/>
      <c r="O697" s="85"/>
      <c r="P697" s="85"/>
      <c r="Q697" s="85"/>
      <c r="R697" s="85"/>
      <c r="S697" s="85"/>
    </row>
    <row r="698" spans="1:19">
      <c r="A698" s="85"/>
      <c r="B698" s="85"/>
      <c r="C698" s="85"/>
      <c r="D698" s="85"/>
      <c r="E698" s="85"/>
      <c r="F698" s="85"/>
      <c r="G698" s="85"/>
      <c r="H698" s="85"/>
      <c r="I698" s="85"/>
      <c r="J698" s="85"/>
      <c r="K698" s="85"/>
      <c r="L698" s="85"/>
      <c r="M698" s="85"/>
      <c r="N698" s="85"/>
      <c r="O698" s="85"/>
      <c r="P698" s="85"/>
      <c r="Q698" s="85"/>
      <c r="R698" s="85"/>
      <c r="S698" s="85"/>
    </row>
    <row r="699" spans="1:19">
      <c r="A699" s="85"/>
      <c r="B699" s="85"/>
      <c r="C699" s="85"/>
      <c r="D699" s="85"/>
      <c r="E699" s="85"/>
      <c r="F699" s="85"/>
      <c r="G699" s="85"/>
      <c r="H699" s="85"/>
      <c r="I699" s="85"/>
      <c r="J699" s="85"/>
      <c r="K699" s="85"/>
      <c r="L699" s="85"/>
      <c r="M699" s="85"/>
      <c r="N699" s="85"/>
      <c r="O699" s="85"/>
      <c r="P699" s="85"/>
      <c r="Q699" s="85"/>
      <c r="R699" s="85"/>
      <c r="S699" s="85"/>
    </row>
    <row r="700" spans="1:19">
      <c r="A700" s="85"/>
      <c r="B700" s="85"/>
      <c r="C700" s="85"/>
      <c r="D700" s="85"/>
      <c r="E700" s="85"/>
      <c r="F700" s="85"/>
      <c r="G700" s="85"/>
      <c r="H700" s="85"/>
      <c r="I700" s="85"/>
      <c r="J700" s="85"/>
      <c r="K700" s="85"/>
      <c r="L700" s="85"/>
      <c r="M700" s="85"/>
      <c r="N700" s="85"/>
      <c r="O700" s="85"/>
      <c r="P700" s="85"/>
      <c r="Q700" s="85"/>
      <c r="R700" s="85"/>
      <c r="S700" s="85"/>
    </row>
    <row r="701" spans="1:19">
      <c r="A701" s="85"/>
      <c r="B701" s="85"/>
      <c r="C701" s="85"/>
      <c r="D701" s="85"/>
      <c r="E701" s="85"/>
      <c r="F701" s="85"/>
      <c r="G701" s="85"/>
      <c r="H701" s="85"/>
      <c r="I701" s="85"/>
      <c r="J701" s="85"/>
      <c r="K701" s="85"/>
      <c r="L701" s="85"/>
      <c r="M701" s="85"/>
      <c r="N701" s="85"/>
      <c r="O701" s="85"/>
      <c r="P701" s="85"/>
      <c r="Q701" s="85"/>
      <c r="R701" s="85"/>
      <c r="S701" s="85"/>
    </row>
    <row r="702" spans="1:19">
      <c r="A702" s="85"/>
      <c r="B702" s="85"/>
      <c r="C702" s="85"/>
      <c r="D702" s="85"/>
      <c r="E702" s="85"/>
      <c r="F702" s="85"/>
      <c r="G702" s="85"/>
      <c r="H702" s="85"/>
      <c r="I702" s="85"/>
      <c r="J702" s="85"/>
      <c r="K702" s="85"/>
      <c r="L702" s="85"/>
      <c r="M702" s="85"/>
      <c r="N702" s="85"/>
      <c r="O702" s="85"/>
      <c r="P702" s="85"/>
      <c r="Q702" s="85"/>
      <c r="R702" s="85"/>
      <c r="S702" s="85"/>
    </row>
    <row r="703" spans="1:19">
      <c r="A703" s="85"/>
      <c r="B703" s="85"/>
      <c r="C703" s="85"/>
      <c r="D703" s="85"/>
      <c r="E703" s="85"/>
      <c r="F703" s="85"/>
      <c r="G703" s="85"/>
      <c r="H703" s="85"/>
      <c r="I703" s="85"/>
      <c r="J703" s="85"/>
      <c r="K703" s="85"/>
      <c r="L703" s="85"/>
      <c r="M703" s="85"/>
      <c r="N703" s="85"/>
      <c r="O703" s="85"/>
      <c r="P703" s="85"/>
      <c r="Q703" s="85"/>
      <c r="R703" s="85"/>
      <c r="S703" s="85"/>
    </row>
    <row r="704" spans="1:19">
      <c r="A704" s="85"/>
      <c r="B704" s="85"/>
      <c r="C704" s="85"/>
      <c r="D704" s="85"/>
      <c r="E704" s="85"/>
      <c r="F704" s="85"/>
      <c r="G704" s="85"/>
      <c r="H704" s="85"/>
      <c r="I704" s="85"/>
      <c r="J704" s="85"/>
      <c r="K704" s="85"/>
      <c r="L704" s="85"/>
      <c r="M704" s="85"/>
      <c r="N704" s="85"/>
      <c r="O704" s="85"/>
      <c r="P704" s="85"/>
      <c r="Q704" s="85"/>
      <c r="R704" s="85"/>
      <c r="S704" s="85"/>
    </row>
    <row r="705" spans="1:19">
      <c r="A705" s="85"/>
      <c r="B705" s="85"/>
      <c r="C705" s="85"/>
      <c r="D705" s="85"/>
      <c r="E705" s="85"/>
      <c r="F705" s="85"/>
      <c r="G705" s="85"/>
      <c r="H705" s="85"/>
      <c r="I705" s="85"/>
      <c r="J705" s="85"/>
      <c r="K705" s="85"/>
      <c r="L705" s="85"/>
      <c r="M705" s="85"/>
      <c r="N705" s="85"/>
      <c r="O705" s="85"/>
      <c r="P705" s="85"/>
      <c r="Q705" s="85"/>
      <c r="R705" s="85"/>
      <c r="S705" s="85"/>
    </row>
    <row r="706" spans="1:19">
      <c r="A706" s="85"/>
      <c r="B706" s="85"/>
      <c r="C706" s="85"/>
      <c r="D706" s="85"/>
      <c r="E706" s="85"/>
      <c r="F706" s="85"/>
      <c r="G706" s="85"/>
      <c r="H706" s="85"/>
      <c r="I706" s="85"/>
      <c r="J706" s="85"/>
      <c r="K706" s="85"/>
      <c r="L706" s="85"/>
      <c r="M706" s="85"/>
      <c r="N706" s="85"/>
      <c r="O706" s="85"/>
      <c r="P706" s="85"/>
      <c r="Q706" s="85"/>
      <c r="R706" s="85"/>
      <c r="S706" s="85"/>
    </row>
    <row r="707" spans="1:19">
      <c r="A707" s="85"/>
      <c r="B707" s="85"/>
      <c r="C707" s="85"/>
      <c r="D707" s="85"/>
      <c r="E707" s="85"/>
      <c r="F707" s="85"/>
      <c r="G707" s="85"/>
      <c r="H707" s="85"/>
      <c r="I707" s="85"/>
      <c r="J707" s="85"/>
      <c r="K707" s="85"/>
      <c r="L707" s="85"/>
      <c r="M707" s="85"/>
      <c r="N707" s="85"/>
      <c r="O707" s="85"/>
      <c r="P707" s="85"/>
      <c r="Q707" s="85"/>
      <c r="R707" s="85"/>
      <c r="S707" s="85"/>
    </row>
    <row r="708" spans="1:19">
      <c r="A708" s="85"/>
      <c r="B708" s="85"/>
      <c r="C708" s="85"/>
      <c r="D708" s="85"/>
      <c r="E708" s="85"/>
      <c r="F708" s="85"/>
      <c r="G708" s="85"/>
      <c r="H708" s="85"/>
      <c r="I708" s="85"/>
      <c r="J708" s="85"/>
      <c r="K708" s="85"/>
      <c r="L708" s="85"/>
      <c r="M708" s="85"/>
      <c r="N708" s="85"/>
      <c r="O708" s="85"/>
      <c r="P708" s="85"/>
      <c r="Q708" s="85"/>
      <c r="R708" s="85"/>
      <c r="S708" s="85"/>
    </row>
    <row r="709" spans="1:19">
      <c r="A709" s="85"/>
      <c r="B709" s="85"/>
      <c r="C709" s="85"/>
      <c r="D709" s="85"/>
      <c r="E709" s="85"/>
      <c r="F709" s="85"/>
      <c r="G709" s="85"/>
      <c r="H709" s="85"/>
      <c r="I709" s="85"/>
      <c r="J709" s="85"/>
      <c r="K709" s="85"/>
      <c r="L709" s="85"/>
      <c r="M709" s="85"/>
      <c r="N709" s="85"/>
      <c r="O709" s="85"/>
      <c r="P709" s="85"/>
      <c r="Q709" s="85"/>
      <c r="R709" s="85"/>
      <c r="S709" s="85"/>
    </row>
    <row r="710" spans="1:19">
      <c r="A710" s="85"/>
      <c r="B710" s="85"/>
      <c r="C710" s="85"/>
      <c r="D710" s="85"/>
      <c r="E710" s="85"/>
      <c r="F710" s="85"/>
      <c r="G710" s="85"/>
      <c r="H710" s="85"/>
      <c r="I710" s="85"/>
      <c r="J710" s="85"/>
      <c r="K710" s="85"/>
      <c r="L710" s="85"/>
      <c r="M710" s="85"/>
      <c r="N710" s="85"/>
      <c r="O710" s="85"/>
      <c r="P710" s="85"/>
      <c r="Q710" s="85"/>
      <c r="R710" s="85"/>
      <c r="S710" s="85"/>
    </row>
    <row r="711" spans="1:19">
      <c r="A711" s="85"/>
      <c r="B711" s="85"/>
      <c r="C711" s="85"/>
      <c r="D711" s="85"/>
      <c r="E711" s="85"/>
      <c r="F711" s="85"/>
      <c r="G711" s="85"/>
      <c r="H711" s="85"/>
      <c r="I711" s="85"/>
      <c r="J711" s="85"/>
      <c r="K711" s="85"/>
      <c r="L711" s="85"/>
      <c r="M711" s="85"/>
      <c r="N711" s="85"/>
      <c r="O711" s="85"/>
      <c r="P711" s="85"/>
      <c r="Q711" s="85"/>
      <c r="R711" s="85"/>
      <c r="S711" s="85"/>
    </row>
    <row r="712" spans="1:19">
      <c r="A712" s="85"/>
      <c r="B712" s="85"/>
      <c r="C712" s="85"/>
      <c r="D712" s="85"/>
      <c r="E712" s="85"/>
      <c r="F712" s="85"/>
      <c r="G712" s="85"/>
      <c r="H712" s="85"/>
      <c r="I712" s="85"/>
      <c r="J712" s="85"/>
      <c r="K712" s="85"/>
      <c r="L712" s="85"/>
      <c r="M712" s="85"/>
      <c r="N712" s="85"/>
      <c r="O712" s="85"/>
      <c r="P712" s="85"/>
      <c r="Q712" s="85"/>
      <c r="R712" s="85"/>
      <c r="S712" s="85"/>
    </row>
    <row r="713" spans="1:19">
      <c r="A713" s="85"/>
      <c r="B713" s="85"/>
      <c r="C713" s="85"/>
      <c r="D713" s="85"/>
      <c r="E713" s="85"/>
      <c r="F713" s="85"/>
      <c r="G713" s="85"/>
      <c r="H713" s="85"/>
      <c r="I713" s="85"/>
      <c r="J713" s="85"/>
      <c r="K713" s="85"/>
      <c r="L713" s="85"/>
      <c r="M713" s="85"/>
      <c r="N713" s="85"/>
      <c r="O713" s="85"/>
      <c r="P713" s="85"/>
      <c r="Q713" s="85"/>
      <c r="R713" s="85"/>
      <c r="S713" s="85"/>
    </row>
    <row r="714" spans="1:19">
      <c r="A714" s="85"/>
      <c r="B714" s="85"/>
      <c r="C714" s="85"/>
      <c r="D714" s="85"/>
      <c r="E714" s="85"/>
      <c r="F714" s="85"/>
      <c r="G714" s="85"/>
      <c r="H714" s="85"/>
      <c r="I714" s="85"/>
      <c r="J714" s="85"/>
      <c r="K714" s="85"/>
      <c r="L714" s="85"/>
      <c r="M714" s="85"/>
      <c r="N714" s="85"/>
      <c r="O714" s="85"/>
      <c r="P714" s="85"/>
      <c r="Q714" s="85"/>
      <c r="R714" s="85"/>
      <c r="S714" s="85"/>
    </row>
    <row r="715" spans="1:19">
      <c r="A715" s="85"/>
      <c r="B715" s="85"/>
      <c r="C715" s="85"/>
      <c r="D715" s="85"/>
      <c r="E715" s="85"/>
      <c r="F715" s="85"/>
      <c r="G715" s="85"/>
      <c r="H715" s="85"/>
      <c r="I715" s="85"/>
      <c r="J715" s="85"/>
      <c r="K715" s="85"/>
      <c r="L715" s="85"/>
      <c r="M715" s="85"/>
      <c r="N715" s="85"/>
      <c r="O715" s="85"/>
      <c r="P715" s="85"/>
      <c r="Q715" s="85"/>
      <c r="R715" s="85"/>
      <c r="S715" s="85"/>
    </row>
    <row r="716" spans="1:19">
      <c r="A716" s="85"/>
      <c r="B716" s="85"/>
      <c r="C716" s="85"/>
      <c r="D716" s="85"/>
      <c r="E716" s="85"/>
      <c r="F716" s="85"/>
      <c r="G716" s="85"/>
      <c r="H716" s="85"/>
      <c r="I716" s="85"/>
      <c r="J716" s="85"/>
      <c r="K716" s="85"/>
      <c r="L716" s="85"/>
      <c r="M716" s="85"/>
      <c r="N716" s="85"/>
      <c r="O716" s="85"/>
      <c r="P716" s="85"/>
      <c r="Q716" s="85"/>
      <c r="R716" s="85"/>
      <c r="S716" s="85"/>
    </row>
    <row r="717" spans="1:19">
      <c r="A717" s="85"/>
      <c r="B717" s="85"/>
      <c r="C717" s="85"/>
      <c r="D717" s="85"/>
      <c r="E717" s="85"/>
      <c r="F717" s="85"/>
      <c r="G717" s="85"/>
      <c r="H717" s="85"/>
      <c r="I717" s="85"/>
      <c r="J717" s="85"/>
      <c r="K717" s="85"/>
      <c r="L717" s="85"/>
      <c r="M717" s="85"/>
      <c r="N717" s="85"/>
      <c r="O717" s="85"/>
      <c r="P717" s="85"/>
      <c r="Q717" s="85"/>
      <c r="R717" s="85"/>
      <c r="S717" s="85"/>
    </row>
    <row r="718" spans="1:19">
      <c r="A718" s="85"/>
      <c r="B718" s="85"/>
      <c r="C718" s="85"/>
      <c r="D718" s="85"/>
      <c r="E718" s="85"/>
      <c r="F718" s="85"/>
      <c r="G718" s="85"/>
      <c r="H718" s="85"/>
      <c r="I718" s="85"/>
      <c r="J718" s="85"/>
      <c r="K718" s="85"/>
      <c r="L718" s="85"/>
      <c r="M718" s="85"/>
      <c r="N718" s="85"/>
      <c r="O718" s="85"/>
      <c r="P718" s="85"/>
      <c r="Q718" s="85"/>
      <c r="R718" s="85"/>
      <c r="S718" s="85"/>
    </row>
    <row r="719" spans="1:19">
      <c r="A719" s="85"/>
      <c r="B719" s="85"/>
      <c r="C719" s="85"/>
      <c r="D719" s="85"/>
      <c r="E719" s="85"/>
      <c r="F719" s="85"/>
      <c r="G719" s="85"/>
      <c r="H719" s="85"/>
      <c r="I719" s="85"/>
      <c r="J719" s="85"/>
      <c r="K719" s="85"/>
      <c r="L719" s="85"/>
      <c r="M719" s="85"/>
      <c r="N719" s="85"/>
      <c r="O719" s="85"/>
      <c r="P719" s="85"/>
      <c r="Q719" s="85"/>
      <c r="R719" s="85"/>
      <c r="S719" s="85"/>
    </row>
    <row r="720" spans="1:19">
      <c r="A720" s="85"/>
      <c r="B720" s="85"/>
      <c r="C720" s="85"/>
      <c r="D720" s="85"/>
      <c r="E720" s="85"/>
      <c r="F720" s="85"/>
      <c r="G720" s="85"/>
      <c r="H720" s="85"/>
      <c r="I720" s="85"/>
      <c r="J720" s="85"/>
      <c r="K720" s="85"/>
      <c r="L720" s="85"/>
      <c r="M720" s="85"/>
      <c r="N720" s="85"/>
      <c r="O720" s="85"/>
      <c r="P720" s="85"/>
      <c r="Q720" s="85"/>
      <c r="R720" s="85"/>
      <c r="S720" s="85"/>
    </row>
    <row r="721" spans="1:19">
      <c r="A721" s="85"/>
      <c r="B721" s="85"/>
      <c r="C721" s="85"/>
      <c r="D721" s="85"/>
      <c r="E721" s="85"/>
      <c r="F721" s="85"/>
      <c r="G721" s="85"/>
      <c r="H721" s="85"/>
      <c r="I721" s="85"/>
      <c r="J721" s="85"/>
      <c r="K721" s="85"/>
      <c r="L721" s="85"/>
      <c r="M721" s="85"/>
      <c r="N721" s="85"/>
      <c r="O721" s="85"/>
      <c r="P721" s="85"/>
      <c r="Q721" s="85"/>
      <c r="R721" s="85"/>
      <c r="S721" s="85"/>
    </row>
    <row r="722" spans="1:19">
      <c r="A722" s="85"/>
      <c r="B722" s="85"/>
      <c r="C722" s="85"/>
      <c r="D722" s="85"/>
      <c r="E722" s="85"/>
      <c r="F722" s="85"/>
      <c r="G722" s="85"/>
      <c r="H722" s="85"/>
      <c r="I722" s="85"/>
      <c r="J722" s="85"/>
      <c r="K722" s="85"/>
      <c r="L722" s="85"/>
      <c r="M722" s="85"/>
      <c r="N722" s="85"/>
      <c r="O722" s="85"/>
      <c r="P722" s="85"/>
      <c r="Q722" s="85"/>
      <c r="R722" s="85"/>
      <c r="S722" s="85"/>
    </row>
    <row r="723" spans="1:19">
      <c r="A723" s="85"/>
      <c r="B723" s="85"/>
      <c r="C723" s="85"/>
      <c r="D723" s="85"/>
      <c r="E723" s="85"/>
      <c r="F723" s="85"/>
      <c r="G723" s="85"/>
      <c r="H723" s="85"/>
      <c r="I723" s="85"/>
      <c r="J723" s="85"/>
      <c r="K723" s="85"/>
      <c r="L723" s="85"/>
      <c r="M723" s="85"/>
      <c r="N723" s="85"/>
      <c r="O723" s="85"/>
      <c r="P723" s="85"/>
      <c r="Q723" s="85"/>
      <c r="R723" s="85"/>
      <c r="S723" s="85"/>
    </row>
    <row r="724" spans="1:19">
      <c r="A724" s="85"/>
      <c r="B724" s="85"/>
      <c r="C724" s="85"/>
      <c r="D724" s="85"/>
      <c r="E724" s="85"/>
      <c r="F724" s="85"/>
      <c r="G724" s="85"/>
      <c r="H724" s="85"/>
      <c r="I724" s="85"/>
      <c r="J724" s="85"/>
      <c r="K724" s="85"/>
      <c r="L724" s="85"/>
      <c r="M724" s="85"/>
      <c r="N724" s="85"/>
      <c r="O724" s="85"/>
      <c r="P724" s="85"/>
      <c r="Q724" s="85"/>
      <c r="R724" s="85"/>
      <c r="S724" s="85"/>
    </row>
    <row r="725" spans="1:19">
      <c r="A725" s="85"/>
      <c r="B725" s="85"/>
      <c r="C725" s="85"/>
      <c r="D725" s="85"/>
      <c r="E725" s="85"/>
      <c r="F725" s="85"/>
      <c r="G725" s="85"/>
      <c r="H725" s="85"/>
      <c r="I725" s="85"/>
      <c r="J725" s="85"/>
      <c r="K725" s="85"/>
      <c r="L725" s="85"/>
      <c r="M725" s="85"/>
      <c r="N725" s="85"/>
      <c r="O725" s="85"/>
      <c r="P725" s="85"/>
      <c r="Q725" s="85"/>
      <c r="R725" s="85"/>
      <c r="S725" s="85"/>
    </row>
    <row r="726" spans="1:19">
      <c r="A726" s="85"/>
      <c r="B726" s="85"/>
      <c r="C726" s="85"/>
      <c r="D726" s="85"/>
      <c r="E726" s="85"/>
      <c r="F726" s="85"/>
      <c r="G726" s="85"/>
      <c r="H726" s="85"/>
      <c r="I726" s="85"/>
      <c r="J726" s="85"/>
      <c r="K726" s="85"/>
      <c r="L726" s="85"/>
      <c r="M726" s="85"/>
      <c r="N726" s="85"/>
      <c r="O726" s="85"/>
      <c r="P726" s="85"/>
      <c r="Q726" s="85"/>
      <c r="R726" s="85"/>
      <c r="S726" s="85"/>
    </row>
    <row r="727" spans="1:19">
      <c r="A727" s="85"/>
      <c r="B727" s="85"/>
      <c r="C727" s="85"/>
      <c r="D727" s="85"/>
      <c r="E727" s="85"/>
      <c r="F727" s="85"/>
      <c r="G727" s="85"/>
      <c r="H727" s="85"/>
      <c r="I727" s="85"/>
      <c r="J727" s="85"/>
      <c r="K727" s="85"/>
      <c r="L727" s="85"/>
      <c r="M727" s="85"/>
      <c r="N727" s="85"/>
      <c r="O727" s="85"/>
      <c r="P727" s="85"/>
      <c r="Q727" s="85"/>
      <c r="R727" s="85"/>
      <c r="S727" s="85"/>
    </row>
    <row r="728" spans="1:19">
      <c r="A728" s="85"/>
      <c r="B728" s="85"/>
      <c r="C728" s="85"/>
      <c r="D728" s="85"/>
      <c r="E728" s="85"/>
      <c r="F728" s="85"/>
      <c r="G728" s="85"/>
      <c r="H728" s="85"/>
      <c r="I728" s="85"/>
      <c r="J728" s="85"/>
      <c r="K728" s="85"/>
      <c r="L728" s="85"/>
      <c r="M728" s="85"/>
      <c r="N728" s="85"/>
      <c r="O728" s="85"/>
      <c r="P728" s="85"/>
      <c r="Q728" s="85"/>
      <c r="R728" s="85"/>
      <c r="S728" s="85"/>
    </row>
    <row r="729" spans="1:19">
      <c r="A729" s="85"/>
      <c r="B729" s="85"/>
      <c r="C729" s="85"/>
      <c r="D729" s="85"/>
      <c r="E729" s="85"/>
      <c r="F729" s="85"/>
      <c r="G729" s="85"/>
      <c r="H729" s="85"/>
      <c r="I729" s="85"/>
      <c r="J729" s="85"/>
      <c r="K729" s="85"/>
      <c r="L729" s="85"/>
      <c r="M729" s="85"/>
      <c r="N729" s="85"/>
      <c r="O729" s="85"/>
      <c r="P729" s="85"/>
      <c r="Q729" s="85"/>
      <c r="R729" s="85"/>
      <c r="S729" s="85"/>
    </row>
    <row r="730" spans="1:19">
      <c r="A730" s="85"/>
      <c r="B730" s="85"/>
      <c r="C730" s="85"/>
      <c r="D730" s="85"/>
      <c r="E730" s="85"/>
      <c r="F730" s="85"/>
      <c r="G730" s="85"/>
      <c r="H730" s="85"/>
      <c r="I730" s="85"/>
      <c r="J730" s="85"/>
      <c r="K730" s="85"/>
      <c r="L730" s="85"/>
      <c r="M730" s="85"/>
      <c r="N730" s="85"/>
      <c r="O730" s="85"/>
      <c r="P730" s="85"/>
      <c r="Q730" s="85"/>
      <c r="R730" s="85"/>
      <c r="S730" s="85"/>
    </row>
    <row r="731" spans="1:19">
      <c r="A731" s="85"/>
      <c r="B731" s="85"/>
      <c r="C731" s="85"/>
      <c r="D731" s="85"/>
      <c r="E731" s="85"/>
      <c r="F731" s="85"/>
      <c r="G731" s="85"/>
      <c r="H731" s="85"/>
      <c r="I731" s="85"/>
      <c r="J731" s="85"/>
      <c r="K731" s="85"/>
      <c r="L731" s="85"/>
      <c r="M731" s="85"/>
      <c r="N731" s="85"/>
      <c r="O731" s="85"/>
      <c r="P731" s="85"/>
      <c r="Q731" s="85"/>
      <c r="R731" s="85"/>
      <c r="S731" s="85"/>
    </row>
    <row r="732" spans="1:19">
      <c r="A732" s="85"/>
      <c r="B732" s="85"/>
      <c r="C732" s="85"/>
      <c r="D732" s="85"/>
      <c r="E732" s="85"/>
      <c r="F732" s="85"/>
      <c r="G732" s="85"/>
      <c r="H732" s="85"/>
      <c r="I732" s="85"/>
      <c r="J732" s="85"/>
      <c r="K732" s="85"/>
      <c r="L732" s="85"/>
      <c r="M732" s="85"/>
      <c r="N732" s="85"/>
      <c r="O732" s="85"/>
      <c r="P732" s="85"/>
      <c r="Q732" s="85"/>
      <c r="R732" s="85"/>
      <c r="S732" s="85"/>
    </row>
    <row r="733" spans="1:19">
      <c r="A733" s="85"/>
      <c r="B733" s="85"/>
      <c r="C733" s="85"/>
      <c r="D733" s="85"/>
      <c r="E733" s="85"/>
      <c r="F733" s="85"/>
      <c r="G733" s="85"/>
      <c r="H733" s="85"/>
      <c r="I733" s="85"/>
      <c r="J733" s="85"/>
      <c r="K733" s="85"/>
      <c r="L733" s="85"/>
      <c r="M733" s="85"/>
      <c r="N733" s="85"/>
      <c r="O733" s="85"/>
      <c r="P733" s="85"/>
      <c r="Q733" s="85"/>
      <c r="R733" s="85"/>
      <c r="S733" s="85"/>
    </row>
    <row r="734" spans="1:19">
      <c r="A734" s="85"/>
      <c r="B734" s="85"/>
      <c r="C734" s="85"/>
      <c r="D734" s="85"/>
      <c r="E734" s="85"/>
      <c r="F734" s="85"/>
      <c r="G734" s="85"/>
      <c r="H734" s="85"/>
      <c r="I734" s="85"/>
      <c r="J734" s="85"/>
      <c r="K734" s="85"/>
      <c r="L734" s="85"/>
      <c r="M734" s="85"/>
      <c r="N734" s="85"/>
      <c r="O734" s="85"/>
      <c r="P734" s="85"/>
      <c r="Q734" s="85"/>
      <c r="R734" s="85"/>
      <c r="S734" s="85"/>
    </row>
    <row r="735" spans="1:19">
      <c r="A735" s="85"/>
      <c r="B735" s="85"/>
      <c r="C735" s="85"/>
      <c r="D735" s="85"/>
      <c r="E735" s="85"/>
      <c r="F735" s="85"/>
      <c r="G735" s="85"/>
      <c r="H735" s="85"/>
      <c r="I735" s="85"/>
      <c r="J735" s="85"/>
      <c r="K735" s="85"/>
      <c r="L735" s="85"/>
      <c r="M735" s="85"/>
      <c r="N735" s="85"/>
      <c r="O735" s="85"/>
      <c r="P735" s="85"/>
      <c r="Q735" s="85"/>
      <c r="R735" s="85"/>
      <c r="S735" s="85"/>
    </row>
    <row r="736" spans="1:19">
      <c r="A736" s="85"/>
      <c r="B736" s="85"/>
      <c r="C736" s="85"/>
      <c r="D736" s="85"/>
      <c r="E736" s="85"/>
      <c r="F736" s="85"/>
      <c r="G736" s="85"/>
      <c r="H736" s="85"/>
      <c r="I736" s="85"/>
      <c r="J736" s="85"/>
      <c r="K736" s="85"/>
      <c r="L736" s="85"/>
      <c r="M736" s="85"/>
      <c r="N736" s="85"/>
      <c r="O736" s="85"/>
      <c r="P736" s="85"/>
      <c r="Q736" s="85"/>
      <c r="R736" s="85"/>
      <c r="S736" s="85"/>
    </row>
    <row r="737" spans="1:19">
      <c r="A737" s="85"/>
      <c r="B737" s="85"/>
      <c r="C737" s="85"/>
      <c r="D737" s="85"/>
      <c r="E737" s="85"/>
      <c r="F737" s="85"/>
      <c r="G737" s="85"/>
      <c r="H737" s="85"/>
      <c r="I737" s="85"/>
      <c r="J737" s="85"/>
      <c r="K737" s="85"/>
      <c r="L737" s="85"/>
      <c r="M737" s="85"/>
      <c r="N737" s="85"/>
      <c r="O737" s="85"/>
      <c r="P737" s="85"/>
      <c r="Q737" s="85"/>
      <c r="R737" s="85"/>
      <c r="S737" s="85"/>
    </row>
    <row r="738" spans="1:19">
      <c r="A738" s="85"/>
      <c r="B738" s="85"/>
      <c r="C738" s="85"/>
      <c r="D738" s="85"/>
      <c r="E738" s="85"/>
      <c r="F738" s="85"/>
      <c r="G738" s="85"/>
      <c r="H738" s="85"/>
      <c r="I738" s="85"/>
      <c r="J738" s="85"/>
      <c r="K738" s="85"/>
      <c r="L738" s="85"/>
      <c r="M738" s="85"/>
      <c r="N738" s="85"/>
      <c r="O738" s="85"/>
      <c r="P738" s="85"/>
      <c r="Q738" s="85"/>
      <c r="R738" s="85"/>
      <c r="S738" s="85"/>
    </row>
    <row r="739" spans="1:19">
      <c r="A739" s="85"/>
      <c r="B739" s="85"/>
      <c r="C739" s="85"/>
      <c r="D739" s="85"/>
      <c r="E739" s="85"/>
      <c r="F739" s="85"/>
      <c r="G739" s="85"/>
      <c r="H739" s="85"/>
      <c r="I739" s="85"/>
      <c r="J739" s="85"/>
      <c r="K739" s="85"/>
      <c r="L739" s="85"/>
      <c r="M739" s="85"/>
      <c r="N739" s="85"/>
      <c r="O739" s="85"/>
      <c r="P739" s="85"/>
      <c r="Q739" s="85"/>
      <c r="R739" s="85"/>
      <c r="S739" s="85"/>
    </row>
    <row r="740" spans="1:19">
      <c r="A740" s="85"/>
      <c r="B740" s="85"/>
      <c r="C740" s="85"/>
      <c r="D740" s="85"/>
      <c r="E740" s="85"/>
      <c r="F740" s="85"/>
      <c r="G740" s="85"/>
      <c r="H740" s="85"/>
      <c r="I740" s="85"/>
      <c r="J740" s="85"/>
      <c r="K740" s="85"/>
      <c r="L740" s="85"/>
      <c r="M740" s="85"/>
      <c r="N740" s="85"/>
      <c r="O740" s="85"/>
      <c r="P740" s="85"/>
      <c r="Q740" s="85"/>
      <c r="R740" s="85"/>
      <c r="S740" s="85"/>
    </row>
    <row r="741" spans="1:19">
      <c r="A741" s="85"/>
      <c r="B741" s="85"/>
      <c r="C741" s="85"/>
      <c r="D741" s="85"/>
      <c r="E741" s="85"/>
      <c r="F741" s="85"/>
      <c r="G741" s="85"/>
      <c r="H741" s="85"/>
      <c r="I741" s="85"/>
      <c r="J741" s="85"/>
      <c r="K741" s="85"/>
      <c r="L741" s="85"/>
      <c r="M741" s="85"/>
      <c r="N741" s="85"/>
      <c r="O741" s="85"/>
      <c r="P741" s="85"/>
      <c r="Q741" s="85"/>
      <c r="R741" s="85"/>
      <c r="S741" s="85"/>
    </row>
    <row r="742" spans="1:19">
      <c r="A742" s="85"/>
      <c r="B742" s="85"/>
      <c r="C742" s="85"/>
      <c r="D742" s="85"/>
      <c r="E742" s="85"/>
      <c r="F742" s="85"/>
      <c r="G742" s="85"/>
      <c r="H742" s="85"/>
      <c r="I742" s="85"/>
      <c r="J742" s="85"/>
      <c r="K742" s="85"/>
      <c r="L742" s="85"/>
      <c r="M742" s="85"/>
      <c r="N742" s="85"/>
      <c r="O742" s="85"/>
      <c r="P742" s="85"/>
      <c r="Q742" s="85"/>
      <c r="R742" s="85"/>
      <c r="S742" s="85"/>
    </row>
    <row r="743" spans="1:19">
      <c r="A743" s="85"/>
      <c r="B743" s="85"/>
      <c r="C743" s="85"/>
      <c r="D743" s="85"/>
      <c r="E743" s="85"/>
      <c r="F743" s="85"/>
      <c r="G743" s="85"/>
      <c r="H743" s="85"/>
      <c r="I743" s="85"/>
      <c r="J743" s="85"/>
      <c r="K743" s="85"/>
      <c r="L743" s="85"/>
      <c r="M743" s="85"/>
      <c r="N743" s="85"/>
      <c r="O743" s="85"/>
      <c r="P743" s="85"/>
      <c r="Q743" s="85"/>
      <c r="R743" s="85"/>
      <c r="S743" s="85"/>
    </row>
    <row r="744" spans="1:19">
      <c r="A744" s="85"/>
      <c r="B744" s="85"/>
      <c r="C744" s="85"/>
      <c r="D744" s="85"/>
      <c r="E744" s="85"/>
      <c r="F744" s="85"/>
      <c r="G744" s="85"/>
      <c r="H744" s="85"/>
      <c r="I744" s="85"/>
      <c r="J744" s="85"/>
      <c r="K744" s="85"/>
      <c r="L744" s="85"/>
      <c r="M744" s="85"/>
      <c r="N744" s="85"/>
      <c r="O744" s="85"/>
      <c r="P744" s="85"/>
      <c r="Q744" s="85"/>
      <c r="R744" s="85"/>
      <c r="S744" s="85"/>
    </row>
    <row r="745" spans="1:19">
      <c r="A745" s="85"/>
      <c r="B745" s="85"/>
      <c r="C745" s="85"/>
      <c r="D745" s="85"/>
      <c r="E745" s="85"/>
      <c r="F745" s="85"/>
      <c r="G745" s="85"/>
      <c r="H745" s="85"/>
      <c r="I745" s="85"/>
      <c r="J745" s="85"/>
      <c r="K745" s="85"/>
      <c r="L745" s="85"/>
      <c r="M745" s="85"/>
      <c r="N745" s="85"/>
      <c r="O745" s="85"/>
      <c r="P745" s="85"/>
      <c r="Q745" s="85"/>
      <c r="R745" s="85"/>
      <c r="S745" s="85"/>
    </row>
    <row r="746" spans="1:19">
      <c r="A746" s="85"/>
      <c r="B746" s="85"/>
      <c r="C746" s="85"/>
      <c r="D746" s="85"/>
      <c r="E746" s="85"/>
      <c r="F746" s="85"/>
      <c r="G746" s="85"/>
      <c r="H746" s="85"/>
      <c r="I746" s="85"/>
      <c r="J746" s="85"/>
      <c r="K746" s="85"/>
      <c r="L746" s="85"/>
      <c r="M746" s="85"/>
      <c r="N746" s="85"/>
      <c r="O746" s="85"/>
      <c r="P746" s="85"/>
      <c r="Q746" s="85"/>
      <c r="R746" s="85"/>
      <c r="S746" s="85"/>
    </row>
    <row r="747" spans="1:19">
      <c r="A747" s="85"/>
      <c r="B747" s="85"/>
      <c r="C747" s="85"/>
      <c r="D747" s="85"/>
      <c r="E747" s="85"/>
      <c r="F747" s="85"/>
      <c r="G747" s="85"/>
      <c r="H747" s="85"/>
      <c r="I747" s="85"/>
      <c r="J747" s="85"/>
      <c r="K747" s="85"/>
      <c r="L747" s="85"/>
      <c r="M747" s="85"/>
      <c r="N747" s="85"/>
      <c r="O747" s="85"/>
      <c r="P747" s="85"/>
      <c r="Q747" s="85"/>
      <c r="R747" s="85"/>
      <c r="S747" s="85"/>
    </row>
    <row r="748" spans="1:19">
      <c r="A748" s="85"/>
      <c r="B748" s="85"/>
      <c r="C748" s="85"/>
      <c r="D748" s="85"/>
      <c r="E748" s="85"/>
      <c r="F748" s="85"/>
      <c r="G748" s="85"/>
      <c r="H748" s="85"/>
      <c r="I748" s="85"/>
      <c r="J748" s="85"/>
      <c r="K748" s="85"/>
      <c r="L748" s="85"/>
      <c r="M748" s="85"/>
      <c r="N748" s="85"/>
      <c r="O748" s="85"/>
      <c r="P748" s="85"/>
      <c r="Q748" s="85"/>
      <c r="R748" s="85"/>
      <c r="S748" s="85"/>
    </row>
    <row r="749" spans="1:19">
      <c r="A749" s="85"/>
      <c r="B749" s="85"/>
      <c r="C749" s="85"/>
      <c r="D749" s="85"/>
      <c r="E749" s="85"/>
      <c r="F749" s="85"/>
      <c r="G749" s="85"/>
      <c r="H749" s="85"/>
      <c r="I749" s="85"/>
      <c r="J749" s="85"/>
      <c r="K749" s="85"/>
      <c r="L749" s="85"/>
      <c r="M749" s="85"/>
      <c r="N749" s="85"/>
      <c r="O749" s="85"/>
      <c r="P749" s="85"/>
      <c r="Q749" s="85"/>
      <c r="R749" s="85"/>
      <c r="S749" s="85"/>
    </row>
    <row r="750" spans="1:19">
      <c r="A750" s="85"/>
      <c r="B750" s="85"/>
      <c r="C750" s="85"/>
      <c r="D750" s="85"/>
      <c r="E750" s="85"/>
      <c r="F750" s="85"/>
      <c r="G750" s="85"/>
      <c r="H750" s="85"/>
      <c r="I750" s="85"/>
      <c r="J750" s="85"/>
      <c r="K750" s="85"/>
      <c r="L750" s="85"/>
      <c r="M750" s="85"/>
      <c r="N750" s="85"/>
      <c r="O750" s="85"/>
      <c r="P750" s="85"/>
      <c r="Q750" s="85"/>
      <c r="R750" s="85"/>
      <c r="S750" s="85"/>
    </row>
    <row r="751" spans="1:19">
      <c r="A751" s="85"/>
      <c r="B751" s="85"/>
      <c r="C751" s="85"/>
      <c r="D751" s="85"/>
      <c r="E751" s="85"/>
      <c r="F751" s="85"/>
      <c r="G751" s="85"/>
      <c r="H751" s="85"/>
      <c r="I751" s="85"/>
      <c r="J751" s="85"/>
      <c r="K751" s="85"/>
      <c r="L751" s="85"/>
      <c r="M751" s="85"/>
      <c r="N751" s="85"/>
      <c r="O751" s="85"/>
      <c r="P751" s="85"/>
      <c r="Q751" s="85"/>
      <c r="R751" s="85"/>
      <c r="S751" s="85"/>
    </row>
    <row r="752" spans="1:19">
      <c r="A752" s="85"/>
      <c r="B752" s="85"/>
      <c r="C752" s="85"/>
      <c r="D752" s="85"/>
      <c r="E752" s="85"/>
      <c r="F752" s="85"/>
      <c r="G752" s="85"/>
      <c r="H752" s="85"/>
      <c r="I752" s="85"/>
      <c r="J752" s="85"/>
      <c r="K752" s="85"/>
      <c r="L752" s="85"/>
      <c r="M752" s="85"/>
      <c r="N752" s="85"/>
      <c r="O752" s="85"/>
      <c r="P752" s="85"/>
      <c r="Q752" s="85"/>
      <c r="R752" s="85"/>
      <c r="S752" s="85"/>
    </row>
    <row r="753" spans="1:19">
      <c r="A753" s="85"/>
      <c r="B753" s="85"/>
      <c r="C753" s="85"/>
      <c r="D753" s="85"/>
      <c r="E753" s="85"/>
      <c r="F753" s="85"/>
      <c r="G753" s="85"/>
      <c r="H753" s="85"/>
      <c r="I753" s="85"/>
      <c r="J753" s="85"/>
      <c r="K753" s="85"/>
      <c r="L753" s="85"/>
      <c r="M753" s="85"/>
      <c r="N753" s="85"/>
      <c r="O753" s="85"/>
      <c r="P753" s="85"/>
      <c r="Q753" s="85"/>
      <c r="R753" s="85"/>
      <c r="S753" s="85"/>
    </row>
    <row r="754" spans="1:19">
      <c r="A754" s="85"/>
      <c r="B754" s="85"/>
      <c r="C754" s="85"/>
      <c r="D754" s="85"/>
      <c r="E754" s="85"/>
      <c r="F754" s="85"/>
      <c r="G754" s="85"/>
      <c r="H754" s="85"/>
      <c r="I754" s="85"/>
      <c r="J754" s="85"/>
      <c r="K754" s="85"/>
      <c r="L754" s="85"/>
      <c r="M754" s="85"/>
      <c r="N754" s="85"/>
      <c r="O754" s="85"/>
      <c r="P754" s="85"/>
      <c r="Q754" s="85"/>
      <c r="R754" s="85"/>
      <c r="S754" s="85"/>
    </row>
    <row r="755" spans="1:19">
      <c r="A755" s="85"/>
      <c r="B755" s="85"/>
      <c r="C755" s="85"/>
      <c r="D755" s="85"/>
      <c r="E755" s="85"/>
      <c r="F755" s="85"/>
      <c r="G755" s="85"/>
      <c r="H755" s="85"/>
      <c r="I755" s="85"/>
      <c r="J755" s="85"/>
      <c r="K755" s="85"/>
      <c r="L755" s="85"/>
      <c r="M755" s="85"/>
      <c r="N755" s="85"/>
      <c r="O755" s="85"/>
      <c r="P755" s="85"/>
      <c r="Q755" s="85"/>
      <c r="R755" s="85"/>
      <c r="S755" s="85"/>
    </row>
    <row r="756" spans="1:19">
      <c r="A756" s="85"/>
      <c r="B756" s="85"/>
      <c r="C756" s="85"/>
      <c r="D756" s="85"/>
      <c r="E756" s="85"/>
      <c r="F756" s="85"/>
      <c r="G756" s="85"/>
      <c r="H756" s="85"/>
      <c r="I756" s="85"/>
      <c r="J756" s="85"/>
      <c r="K756" s="85"/>
      <c r="L756" s="85"/>
      <c r="M756" s="85"/>
      <c r="N756" s="85"/>
      <c r="O756" s="85"/>
      <c r="P756" s="85"/>
      <c r="Q756" s="85"/>
      <c r="R756" s="85"/>
      <c r="S756" s="85"/>
    </row>
    <row r="757" spans="1:19">
      <c r="A757" s="85"/>
      <c r="B757" s="85"/>
      <c r="C757" s="85"/>
      <c r="D757" s="85"/>
      <c r="E757" s="85"/>
      <c r="F757" s="85"/>
      <c r="G757" s="85"/>
      <c r="H757" s="85"/>
      <c r="I757" s="85"/>
      <c r="J757" s="85"/>
      <c r="K757" s="85"/>
      <c r="L757" s="85"/>
      <c r="M757" s="85"/>
      <c r="N757" s="85"/>
      <c r="O757" s="85"/>
      <c r="P757" s="85"/>
      <c r="Q757" s="85"/>
      <c r="R757" s="85"/>
      <c r="S757" s="85"/>
    </row>
    <row r="758" spans="1:19">
      <c r="A758" s="85"/>
      <c r="B758" s="85"/>
      <c r="C758" s="85"/>
      <c r="D758" s="85"/>
      <c r="E758" s="85"/>
      <c r="F758" s="85"/>
      <c r="G758" s="85"/>
      <c r="H758" s="85"/>
      <c r="I758" s="85"/>
      <c r="J758" s="85"/>
      <c r="K758" s="85"/>
      <c r="L758" s="85"/>
      <c r="M758" s="85"/>
      <c r="N758" s="85"/>
      <c r="O758" s="85"/>
      <c r="P758" s="85"/>
      <c r="Q758" s="85"/>
      <c r="R758" s="85"/>
      <c r="S758" s="85"/>
    </row>
    <row r="759" spans="1:19">
      <c r="A759" s="85"/>
      <c r="B759" s="85"/>
      <c r="C759" s="85"/>
      <c r="D759" s="85"/>
      <c r="E759" s="85"/>
      <c r="F759" s="85"/>
      <c r="G759" s="85"/>
      <c r="H759" s="85"/>
      <c r="I759" s="85"/>
      <c r="J759" s="85"/>
      <c r="K759" s="85"/>
      <c r="L759" s="85"/>
      <c r="M759" s="85"/>
      <c r="N759" s="85"/>
      <c r="O759" s="85"/>
      <c r="P759" s="85"/>
      <c r="Q759" s="85"/>
      <c r="R759" s="85"/>
      <c r="S759" s="85"/>
    </row>
    <row r="760" spans="1:19">
      <c r="A760" s="85"/>
      <c r="B760" s="85"/>
      <c r="C760" s="85"/>
      <c r="D760" s="85"/>
      <c r="E760" s="85"/>
      <c r="F760" s="85"/>
      <c r="G760" s="85"/>
      <c r="H760" s="85"/>
      <c r="I760" s="85"/>
      <c r="J760" s="85"/>
      <c r="K760" s="85"/>
      <c r="L760" s="85"/>
      <c r="M760" s="85"/>
      <c r="N760" s="85"/>
      <c r="O760" s="85"/>
      <c r="P760" s="85"/>
      <c r="Q760" s="85"/>
      <c r="R760" s="85"/>
      <c r="S760" s="85"/>
    </row>
    <row r="761" spans="1:19">
      <c r="A761" s="85"/>
      <c r="B761" s="85"/>
      <c r="C761" s="85"/>
      <c r="D761" s="85"/>
      <c r="E761" s="85"/>
      <c r="F761" s="85"/>
      <c r="G761" s="85"/>
      <c r="H761" s="85"/>
      <c r="I761" s="85"/>
      <c r="J761" s="85"/>
      <c r="K761" s="85"/>
      <c r="L761" s="85"/>
      <c r="M761" s="85"/>
      <c r="N761" s="85"/>
      <c r="O761" s="85"/>
      <c r="P761" s="85"/>
      <c r="Q761" s="85"/>
      <c r="R761" s="85"/>
      <c r="S761" s="85"/>
    </row>
    <row r="762" spans="1:19">
      <c r="A762" s="85"/>
      <c r="B762" s="85"/>
      <c r="C762" s="85"/>
      <c r="D762" s="85"/>
      <c r="E762" s="85"/>
      <c r="F762" s="85"/>
      <c r="G762" s="85"/>
      <c r="H762" s="85"/>
      <c r="I762" s="85"/>
      <c r="J762" s="85"/>
      <c r="K762" s="85"/>
      <c r="L762" s="85"/>
      <c r="M762" s="85"/>
      <c r="N762" s="85"/>
      <c r="O762" s="85"/>
      <c r="P762" s="85"/>
      <c r="Q762" s="85"/>
      <c r="R762" s="85"/>
      <c r="S762" s="85"/>
    </row>
    <row r="763" spans="1:19">
      <c r="A763" s="85"/>
      <c r="B763" s="85"/>
      <c r="C763" s="85"/>
      <c r="D763" s="85"/>
      <c r="E763" s="85"/>
      <c r="F763" s="85"/>
      <c r="G763" s="85"/>
      <c r="H763" s="85"/>
      <c r="I763" s="85"/>
      <c r="J763" s="85"/>
      <c r="K763" s="85"/>
      <c r="L763" s="85"/>
      <c r="M763" s="85"/>
      <c r="N763" s="85"/>
      <c r="O763" s="85"/>
      <c r="P763" s="85"/>
      <c r="Q763" s="85"/>
      <c r="R763" s="85"/>
      <c r="S763" s="85"/>
    </row>
    <row r="764" spans="1:19">
      <c r="A764" s="85"/>
      <c r="B764" s="85"/>
      <c r="C764" s="85"/>
      <c r="D764" s="85"/>
      <c r="E764" s="85"/>
      <c r="F764" s="85"/>
      <c r="G764" s="85"/>
      <c r="H764" s="85"/>
      <c r="I764" s="85"/>
      <c r="J764" s="85"/>
      <c r="K764" s="85"/>
      <c r="L764" s="85"/>
      <c r="M764" s="85"/>
      <c r="N764" s="85"/>
      <c r="O764" s="85"/>
      <c r="P764" s="85"/>
      <c r="Q764" s="85"/>
      <c r="R764" s="85"/>
      <c r="S764" s="85"/>
    </row>
    <row r="765" spans="1:19">
      <c r="A765" s="85"/>
      <c r="B765" s="85"/>
      <c r="C765" s="85"/>
      <c r="D765" s="85"/>
      <c r="E765" s="85"/>
      <c r="F765" s="85"/>
      <c r="G765" s="85"/>
      <c r="H765" s="85"/>
      <c r="I765" s="85"/>
      <c r="J765" s="85"/>
      <c r="K765" s="85"/>
      <c r="L765" s="85"/>
      <c r="M765" s="85"/>
      <c r="N765" s="85"/>
      <c r="O765" s="85"/>
      <c r="P765" s="85"/>
      <c r="Q765" s="85"/>
      <c r="R765" s="85"/>
      <c r="S765" s="85"/>
    </row>
    <row r="766" spans="1:19">
      <c r="A766" s="85"/>
      <c r="B766" s="85"/>
      <c r="C766" s="85"/>
      <c r="D766" s="85"/>
      <c r="E766" s="85"/>
      <c r="F766" s="85"/>
      <c r="G766" s="85"/>
      <c r="H766" s="85"/>
      <c r="I766" s="85"/>
      <c r="J766" s="85"/>
      <c r="K766" s="85"/>
      <c r="L766" s="85"/>
      <c r="M766" s="85"/>
      <c r="N766" s="85"/>
      <c r="O766" s="85"/>
      <c r="P766" s="85"/>
      <c r="Q766" s="85"/>
      <c r="R766" s="85"/>
      <c r="S766" s="85"/>
    </row>
    <row r="767" spans="1:19">
      <c r="A767" s="85"/>
      <c r="B767" s="85"/>
      <c r="C767" s="85"/>
      <c r="D767" s="85"/>
      <c r="E767" s="85"/>
      <c r="F767" s="85"/>
      <c r="G767" s="85"/>
      <c r="H767" s="85"/>
      <c r="I767" s="85"/>
      <c r="J767" s="85"/>
      <c r="K767" s="85"/>
      <c r="L767" s="85"/>
      <c r="M767" s="85"/>
      <c r="N767" s="85"/>
      <c r="O767" s="85"/>
      <c r="P767" s="85"/>
      <c r="Q767" s="85"/>
      <c r="R767" s="85"/>
      <c r="S767" s="85"/>
    </row>
    <row r="768" spans="1:19">
      <c r="A768" s="85"/>
      <c r="B768" s="85"/>
      <c r="C768" s="85"/>
      <c r="D768" s="85"/>
      <c r="E768" s="85"/>
      <c r="F768" s="85"/>
      <c r="G768" s="85"/>
      <c r="H768" s="85"/>
      <c r="I768" s="85"/>
      <c r="J768" s="85"/>
      <c r="K768" s="85"/>
      <c r="L768" s="85"/>
      <c r="M768" s="85"/>
      <c r="N768" s="85"/>
      <c r="O768" s="85"/>
      <c r="P768" s="85"/>
      <c r="Q768" s="85"/>
      <c r="R768" s="85"/>
      <c r="S768" s="85"/>
    </row>
    <row r="769" spans="1:19">
      <c r="A769" s="85"/>
      <c r="B769" s="85"/>
      <c r="C769" s="85"/>
      <c r="D769" s="85"/>
      <c r="E769" s="85"/>
      <c r="F769" s="85"/>
      <c r="G769" s="85"/>
      <c r="H769" s="85"/>
      <c r="I769" s="85"/>
      <c r="J769" s="85"/>
      <c r="K769" s="85"/>
      <c r="L769" s="85"/>
      <c r="M769" s="85"/>
      <c r="N769" s="85"/>
      <c r="O769" s="85"/>
      <c r="P769" s="85"/>
      <c r="Q769" s="85"/>
      <c r="R769" s="85"/>
      <c r="S769" s="85"/>
    </row>
    <row r="770" spans="1:19">
      <c r="A770" s="85"/>
      <c r="B770" s="85"/>
      <c r="C770" s="85"/>
      <c r="D770" s="85"/>
      <c r="E770" s="85"/>
      <c r="F770" s="85"/>
      <c r="G770" s="85"/>
      <c r="H770" s="85"/>
      <c r="I770" s="85"/>
      <c r="J770" s="85"/>
      <c r="K770" s="85"/>
      <c r="L770" s="85"/>
      <c r="M770" s="85"/>
      <c r="N770" s="85"/>
      <c r="O770" s="85"/>
      <c r="P770" s="85"/>
      <c r="Q770" s="85"/>
      <c r="R770" s="85"/>
      <c r="S770" s="85"/>
    </row>
    <row r="771" spans="1:19">
      <c r="A771" s="85"/>
      <c r="B771" s="85"/>
      <c r="C771" s="85"/>
      <c r="D771" s="85"/>
      <c r="E771" s="85"/>
      <c r="F771" s="85"/>
      <c r="G771" s="85"/>
      <c r="H771" s="85"/>
      <c r="I771" s="85"/>
      <c r="J771" s="85"/>
      <c r="K771" s="85"/>
      <c r="L771" s="85"/>
      <c r="M771" s="85"/>
      <c r="N771" s="85"/>
      <c r="O771" s="85"/>
      <c r="P771" s="85"/>
      <c r="Q771" s="85"/>
      <c r="R771" s="85"/>
      <c r="S771" s="85"/>
    </row>
    <row r="772" spans="1:19">
      <c r="A772" s="85"/>
      <c r="B772" s="85"/>
      <c r="C772" s="85"/>
      <c r="D772" s="85"/>
      <c r="E772" s="85"/>
      <c r="F772" s="85"/>
      <c r="G772" s="85"/>
      <c r="H772" s="85"/>
      <c r="I772" s="85"/>
      <c r="J772" s="85"/>
      <c r="K772" s="85"/>
      <c r="L772" s="85"/>
      <c r="M772" s="85"/>
      <c r="N772" s="85"/>
      <c r="O772" s="85"/>
      <c r="P772" s="85"/>
      <c r="Q772" s="85"/>
      <c r="R772" s="85"/>
      <c r="S772" s="85"/>
    </row>
    <row r="773" spans="1:19">
      <c r="A773" s="85"/>
      <c r="B773" s="85"/>
      <c r="C773" s="85"/>
      <c r="D773" s="85"/>
      <c r="E773" s="85"/>
      <c r="F773" s="85"/>
      <c r="G773" s="85"/>
      <c r="H773" s="85"/>
      <c r="I773" s="85"/>
      <c r="J773" s="85"/>
      <c r="K773" s="85"/>
      <c r="L773" s="85"/>
      <c r="M773" s="85"/>
      <c r="N773" s="85"/>
      <c r="O773" s="85"/>
      <c r="P773" s="85"/>
      <c r="Q773" s="85"/>
      <c r="R773" s="85"/>
      <c r="S773" s="85"/>
    </row>
    <row r="774" spans="1:19">
      <c r="A774" s="85"/>
      <c r="B774" s="85"/>
      <c r="C774" s="85"/>
      <c r="D774" s="85"/>
      <c r="E774" s="85"/>
      <c r="F774" s="85"/>
      <c r="G774" s="85"/>
      <c r="H774" s="85"/>
      <c r="I774" s="85"/>
      <c r="J774" s="85"/>
      <c r="K774" s="85"/>
      <c r="L774" s="85"/>
      <c r="M774" s="85"/>
      <c r="N774" s="85"/>
      <c r="O774" s="85"/>
      <c r="P774" s="85"/>
      <c r="Q774" s="85"/>
      <c r="R774" s="85"/>
      <c r="S774" s="85"/>
    </row>
    <row r="775" spans="1:19">
      <c r="A775" s="85"/>
      <c r="B775" s="85"/>
      <c r="C775" s="85"/>
      <c r="D775" s="85"/>
      <c r="E775" s="85"/>
      <c r="F775" s="85"/>
      <c r="G775" s="85"/>
      <c r="H775" s="85"/>
      <c r="I775" s="85"/>
      <c r="J775" s="85"/>
      <c r="K775" s="85"/>
      <c r="L775" s="85"/>
      <c r="M775" s="85"/>
      <c r="N775" s="85"/>
      <c r="O775" s="85"/>
      <c r="P775" s="85"/>
      <c r="Q775" s="85"/>
      <c r="R775" s="85"/>
      <c r="S775" s="85"/>
    </row>
    <row r="776" spans="1:19">
      <c r="A776" s="85"/>
      <c r="B776" s="85"/>
      <c r="C776" s="85"/>
      <c r="D776" s="85"/>
      <c r="E776" s="85"/>
      <c r="F776" s="85"/>
      <c r="G776" s="85"/>
      <c r="H776" s="85"/>
      <c r="I776" s="85"/>
      <c r="J776" s="85"/>
      <c r="K776" s="85"/>
      <c r="L776" s="85"/>
      <c r="M776" s="85"/>
      <c r="N776" s="85"/>
      <c r="O776" s="85"/>
      <c r="P776" s="85"/>
      <c r="Q776" s="85"/>
      <c r="R776" s="85"/>
      <c r="S776" s="85"/>
    </row>
    <row r="777" spans="1:19">
      <c r="A777" s="85"/>
      <c r="B777" s="85"/>
      <c r="C777" s="85"/>
      <c r="D777" s="85"/>
      <c r="E777" s="85"/>
      <c r="F777" s="85"/>
      <c r="G777" s="85"/>
      <c r="H777" s="85"/>
      <c r="I777" s="85"/>
      <c r="J777" s="85"/>
      <c r="K777" s="85"/>
      <c r="L777" s="85"/>
      <c r="M777" s="85"/>
      <c r="N777" s="85"/>
      <c r="O777" s="85"/>
      <c r="P777" s="85"/>
      <c r="Q777" s="85"/>
      <c r="R777" s="85"/>
      <c r="S777" s="85"/>
    </row>
    <row r="778" spans="1:19">
      <c r="A778" s="85"/>
      <c r="B778" s="85"/>
      <c r="C778" s="85"/>
      <c r="D778" s="85"/>
      <c r="E778" s="85"/>
      <c r="F778" s="85"/>
      <c r="G778" s="85"/>
      <c r="H778" s="85"/>
      <c r="I778" s="85"/>
      <c r="J778" s="85"/>
      <c r="K778" s="85"/>
      <c r="L778" s="85"/>
      <c r="M778" s="85"/>
      <c r="N778" s="85"/>
      <c r="O778" s="85"/>
      <c r="P778" s="85"/>
      <c r="Q778" s="85"/>
      <c r="R778" s="85"/>
      <c r="S778" s="85"/>
    </row>
    <row r="779" spans="1:19">
      <c r="A779" s="85"/>
      <c r="B779" s="85"/>
      <c r="C779" s="85"/>
      <c r="D779" s="85"/>
      <c r="E779" s="85"/>
      <c r="F779" s="85"/>
      <c r="G779" s="85"/>
      <c r="H779" s="85"/>
      <c r="I779" s="85"/>
      <c r="J779" s="85"/>
      <c r="K779" s="85"/>
      <c r="L779" s="85"/>
      <c r="M779" s="85"/>
      <c r="N779" s="85"/>
      <c r="O779" s="85"/>
      <c r="P779" s="85"/>
      <c r="Q779" s="85"/>
      <c r="R779" s="85"/>
      <c r="S779" s="85"/>
    </row>
    <row r="780" spans="1:19">
      <c r="A780" s="85"/>
      <c r="B780" s="85"/>
      <c r="C780" s="85"/>
      <c r="D780" s="85"/>
      <c r="E780" s="85"/>
      <c r="F780" s="85"/>
      <c r="G780" s="85"/>
      <c r="H780" s="85"/>
      <c r="I780" s="85"/>
      <c r="J780" s="85"/>
      <c r="K780" s="85"/>
      <c r="L780" s="85"/>
      <c r="M780" s="85"/>
      <c r="N780" s="85"/>
      <c r="O780" s="85"/>
      <c r="P780" s="85"/>
      <c r="Q780" s="85"/>
      <c r="R780" s="85"/>
      <c r="S780" s="85"/>
    </row>
    <row r="781" spans="1:19">
      <c r="A781" s="85"/>
      <c r="B781" s="85"/>
      <c r="C781" s="85"/>
      <c r="D781" s="85"/>
      <c r="E781" s="85"/>
      <c r="F781" s="85"/>
      <c r="G781" s="85"/>
      <c r="H781" s="85"/>
      <c r="I781" s="85"/>
      <c r="J781" s="85"/>
      <c r="K781" s="85"/>
      <c r="L781" s="85"/>
      <c r="M781" s="85"/>
      <c r="N781" s="85"/>
      <c r="O781" s="85"/>
      <c r="P781" s="85"/>
      <c r="Q781" s="85"/>
      <c r="R781" s="85"/>
      <c r="S781" s="85"/>
    </row>
    <row r="782" spans="1:19">
      <c r="A782" s="85"/>
      <c r="B782" s="85"/>
      <c r="C782" s="85"/>
      <c r="D782" s="85"/>
      <c r="E782" s="85"/>
      <c r="F782" s="85"/>
      <c r="G782" s="85"/>
      <c r="H782" s="85"/>
      <c r="I782" s="85"/>
      <c r="J782" s="85"/>
      <c r="K782" s="85"/>
      <c r="L782" s="85"/>
      <c r="M782" s="85"/>
      <c r="N782" s="85"/>
      <c r="O782" s="85"/>
      <c r="P782" s="85"/>
      <c r="Q782" s="85"/>
      <c r="R782" s="85"/>
      <c r="S782" s="85"/>
    </row>
    <row r="783" spans="1:19">
      <c r="A783" s="85"/>
      <c r="B783" s="85"/>
      <c r="C783" s="85"/>
      <c r="D783" s="85"/>
      <c r="E783" s="85"/>
      <c r="F783" s="85"/>
      <c r="G783" s="85"/>
      <c r="H783" s="85"/>
      <c r="I783" s="85"/>
      <c r="J783" s="85"/>
      <c r="K783" s="85"/>
      <c r="L783" s="85"/>
      <c r="M783" s="85"/>
      <c r="N783" s="85"/>
      <c r="O783" s="85"/>
      <c r="P783" s="85"/>
      <c r="Q783" s="85"/>
      <c r="R783" s="85"/>
      <c r="S783" s="85"/>
    </row>
    <row r="784" spans="1:19">
      <c r="A784" s="85"/>
      <c r="B784" s="85"/>
      <c r="C784" s="85"/>
      <c r="D784" s="85"/>
      <c r="E784" s="85"/>
      <c r="F784" s="85"/>
      <c r="G784" s="85"/>
      <c r="H784" s="85"/>
      <c r="I784" s="85"/>
      <c r="J784" s="85"/>
      <c r="K784" s="85"/>
      <c r="L784" s="85"/>
      <c r="M784" s="85"/>
      <c r="N784" s="85"/>
      <c r="O784" s="85"/>
      <c r="P784" s="85"/>
      <c r="Q784" s="85"/>
      <c r="R784" s="85"/>
      <c r="S784" s="85"/>
    </row>
    <row r="785" spans="1:19">
      <c r="A785" s="85"/>
      <c r="B785" s="85"/>
      <c r="C785" s="85"/>
      <c r="D785" s="85"/>
      <c r="E785" s="85"/>
      <c r="F785" s="85"/>
      <c r="G785" s="85"/>
      <c r="H785" s="85"/>
      <c r="I785" s="85"/>
      <c r="J785" s="85"/>
      <c r="K785" s="85"/>
      <c r="L785" s="85"/>
      <c r="M785" s="85"/>
      <c r="N785" s="85"/>
      <c r="O785" s="85"/>
      <c r="P785" s="85"/>
      <c r="Q785" s="85"/>
      <c r="R785" s="85"/>
      <c r="S785" s="85"/>
    </row>
    <row r="786" spans="1:19">
      <c r="A786" s="85"/>
      <c r="B786" s="85"/>
      <c r="C786" s="85"/>
      <c r="D786" s="85"/>
      <c r="E786" s="85"/>
      <c r="F786" s="85"/>
      <c r="G786" s="85"/>
      <c r="H786" s="85"/>
      <c r="I786" s="85"/>
      <c r="J786" s="85"/>
      <c r="K786" s="85"/>
      <c r="L786" s="85"/>
      <c r="M786" s="85"/>
      <c r="N786" s="85"/>
      <c r="O786" s="85"/>
      <c r="P786" s="85"/>
      <c r="Q786" s="85"/>
      <c r="R786" s="85"/>
      <c r="S786" s="85"/>
    </row>
    <row r="787" spans="1:19">
      <c r="A787" s="85"/>
      <c r="B787" s="85"/>
      <c r="C787" s="85"/>
      <c r="D787" s="85"/>
      <c r="E787" s="85"/>
      <c r="F787" s="85"/>
      <c r="G787" s="85"/>
      <c r="H787" s="85"/>
      <c r="I787" s="85"/>
      <c r="J787" s="85"/>
      <c r="K787" s="85"/>
      <c r="L787" s="85"/>
      <c r="M787" s="85"/>
      <c r="N787" s="85"/>
      <c r="O787" s="85"/>
      <c r="P787" s="85"/>
      <c r="Q787" s="85"/>
      <c r="R787" s="85"/>
      <c r="S787" s="85"/>
    </row>
    <row r="788" spans="1:19">
      <c r="A788" s="85"/>
      <c r="B788" s="85"/>
      <c r="C788" s="85"/>
      <c r="D788" s="85"/>
      <c r="E788" s="85"/>
      <c r="F788" s="85"/>
      <c r="G788" s="85"/>
      <c r="H788" s="85"/>
      <c r="I788" s="85"/>
      <c r="J788" s="85"/>
      <c r="K788" s="85"/>
      <c r="L788" s="85"/>
      <c r="M788" s="85"/>
      <c r="N788" s="85"/>
      <c r="O788" s="85"/>
      <c r="P788" s="85"/>
      <c r="Q788" s="85"/>
      <c r="R788" s="85"/>
      <c r="S788" s="85"/>
    </row>
    <row r="789" spans="1:19">
      <c r="A789" s="85"/>
      <c r="B789" s="85"/>
      <c r="C789" s="85"/>
      <c r="D789" s="85"/>
      <c r="E789" s="85"/>
      <c r="F789" s="85"/>
      <c r="G789" s="85"/>
      <c r="H789" s="85"/>
      <c r="I789" s="85"/>
      <c r="J789" s="85"/>
      <c r="K789" s="85"/>
      <c r="L789" s="85"/>
      <c r="M789" s="85"/>
      <c r="N789" s="85"/>
      <c r="O789" s="85"/>
      <c r="P789" s="85"/>
      <c r="Q789" s="85"/>
      <c r="R789" s="85"/>
      <c r="S789" s="85"/>
    </row>
    <row r="790" spans="1:19">
      <c r="A790" s="85"/>
      <c r="B790" s="85"/>
      <c r="C790" s="85"/>
      <c r="D790" s="85"/>
      <c r="E790" s="85"/>
      <c r="F790" s="85"/>
      <c r="G790" s="85"/>
      <c r="H790" s="85"/>
      <c r="I790" s="85"/>
      <c r="J790" s="85"/>
      <c r="K790" s="85"/>
      <c r="L790" s="85"/>
      <c r="M790" s="85"/>
      <c r="N790" s="85"/>
      <c r="O790" s="85"/>
      <c r="P790" s="85"/>
      <c r="Q790" s="85"/>
      <c r="R790" s="85"/>
      <c r="S790" s="85"/>
    </row>
    <row r="791" spans="1:19">
      <c r="A791" s="85"/>
      <c r="B791" s="85"/>
      <c r="C791" s="85"/>
      <c r="D791" s="85"/>
      <c r="E791" s="85"/>
      <c r="F791" s="85"/>
      <c r="G791" s="85"/>
      <c r="H791" s="85"/>
      <c r="I791" s="85"/>
      <c r="J791" s="85"/>
      <c r="K791" s="85"/>
      <c r="L791" s="85"/>
      <c r="M791" s="85"/>
      <c r="N791" s="85"/>
      <c r="O791" s="85"/>
      <c r="P791" s="85"/>
      <c r="Q791" s="85"/>
      <c r="R791" s="85"/>
      <c r="S791" s="85"/>
    </row>
    <row r="792" spans="1:19">
      <c r="A792" s="85"/>
      <c r="B792" s="85"/>
      <c r="C792" s="85"/>
      <c r="D792" s="85"/>
      <c r="E792" s="85"/>
      <c r="F792" s="85"/>
      <c r="G792" s="85"/>
      <c r="H792" s="85"/>
      <c r="I792" s="85"/>
      <c r="J792" s="85"/>
      <c r="K792" s="85"/>
      <c r="L792" s="85"/>
      <c r="M792" s="85"/>
      <c r="N792" s="85"/>
      <c r="O792" s="85"/>
      <c r="P792" s="85"/>
      <c r="Q792" s="85"/>
      <c r="R792" s="85"/>
      <c r="S792" s="85"/>
    </row>
    <row r="793" spans="1:19">
      <c r="A793" s="85"/>
      <c r="B793" s="85"/>
      <c r="C793" s="85"/>
      <c r="D793" s="85"/>
      <c r="E793" s="85"/>
      <c r="F793" s="85"/>
      <c r="G793" s="85"/>
      <c r="H793" s="85"/>
      <c r="I793" s="85"/>
      <c r="J793" s="85"/>
      <c r="K793" s="85"/>
      <c r="L793" s="85"/>
      <c r="M793" s="85"/>
      <c r="N793" s="85"/>
      <c r="O793" s="85"/>
      <c r="P793" s="85"/>
      <c r="Q793" s="85"/>
      <c r="R793" s="85"/>
      <c r="S793" s="85"/>
    </row>
    <row r="794" spans="1:19">
      <c r="A794" s="85"/>
      <c r="B794" s="85"/>
      <c r="C794" s="85"/>
      <c r="D794" s="85"/>
      <c r="E794" s="85"/>
      <c r="F794" s="85"/>
      <c r="G794" s="85"/>
      <c r="H794" s="85"/>
      <c r="I794" s="85"/>
      <c r="J794" s="85"/>
      <c r="K794" s="85"/>
      <c r="L794" s="85"/>
      <c r="M794" s="85"/>
      <c r="N794" s="85"/>
      <c r="O794" s="85"/>
      <c r="P794" s="85"/>
      <c r="Q794" s="85"/>
      <c r="R794" s="85"/>
      <c r="S794" s="85"/>
    </row>
    <row r="795" spans="1:19">
      <c r="A795" s="85"/>
      <c r="B795" s="85"/>
      <c r="C795" s="85"/>
      <c r="D795" s="85"/>
      <c r="E795" s="85"/>
      <c r="F795" s="85"/>
      <c r="G795" s="85"/>
      <c r="H795" s="85"/>
      <c r="I795" s="85"/>
      <c r="J795" s="85"/>
      <c r="K795" s="85"/>
      <c r="L795" s="85"/>
      <c r="M795" s="85"/>
      <c r="N795" s="85"/>
      <c r="O795" s="85"/>
      <c r="P795" s="85"/>
      <c r="Q795" s="85"/>
      <c r="R795" s="85"/>
      <c r="S795" s="85"/>
    </row>
    <row r="796" spans="1:19">
      <c r="A796" s="85"/>
      <c r="B796" s="85"/>
      <c r="C796" s="85"/>
      <c r="D796" s="85"/>
      <c r="E796" s="85"/>
      <c r="F796" s="85"/>
      <c r="G796" s="85"/>
      <c r="H796" s="85"/>
      <c r="I796" s="85"/>
      <c r="J796" s="85"/>
      <c r="K796" s="85"/>
      <c r="L796" s="85"/>
      <c r="M796" s="85"/>
      <c r="N796" s="85"/>
      <c r="O796" s="85"/>
      <c r="P796" s="85"/>
      <c r="Q796" s="85"/>
      <c r="R796" s="85"/>
      <c r="S796" s="85"/>
    </row>
    <row r="797" spans="1:19">
      <c r="A797" s="85"/>
      <c r="B797" s="85"/>
      <c r="C797" s="85"/>
      <c r="D797" s="85"/>
      <c r="E797" s="85"/>
      <c r="F797" s="85"/>
      <c r="G797" s="85"/>
      <c r="H797" s="85"/>
      <c r="I797" s="85"/>
      <c r="J797" s="85"/>
      <c r="K797" s="85"/>
      <c r="L797" s="85"/>
      <c r="M797" s="85"/>
      <c r="N797" s="85"/>
      <c r="O797" s="85"/>
      <c r="P797" s="85"/>
      <c r="Q797" s="85"/>
      <c r="R797" s="85"/>
      <c r="S797" s="85"/>
    </row>
    <row r="798" spans="1:19">
      <c r="A798" s="85"/>
      <c r="B798" s="85"/>
      <c r="C798" s="85"/>
      <c r="D798" s="85"/>
      <c r="E798" s="85"/>
      <c r="F798" s="85"/>
      <c r="G798" s="85"/>
      <c r="H798" s="85"/>
      <c r="I798" s="85"/>
      <c r="J798" s="85"/>
      <c r="K798" s="85"/>
      <c r="L798" s="85"/>
      <c r="M798" s="85"/>
      <c r="N798" s="85"/>
      <c r="O798" s="85"/>
      <c r="P798" s="85"/>
      <c r="Q798" s="85"/>
      <c r="R798" s="85"/>
      <c r="S798" s="85"/>
    </row>
    <row r="799" spans="1:19">
      <c r="A799" s="85"/>
      <c r="B799" s="85"/>
      <c r="C799" s="85"/>
      <c r="D799" s="85"/>
      <c r="E799" s="85"/>
      <c r="F799" s="85"/>
      <c r="G799" s="85"/>
      <c r="H799" s="85"/>
      <c r="I799" s="85"/>
      <c r="J799" s="85"/>
      <c r="K799" s="85"/>
      <c r="L799" s="85"/>
      <c r="M799" s="85"/>
      <c r="N799" s="85"/>
      <c r="O799" s="85"/>
      <c r="P799" s="85"/>
      <c r="Q799" s="85"/>
      <c r="R799" s="85"/>
      <c r="S799" s="85"/>
    </row>
    <row r="800" spans="1:19">
      <c r="A800" s="85"/>
      <c r="B800" s="85"/>
      <c r="C800" s="85"/>
      <c r="D800" s="85"/>
      <c r="E800" s="85"/>
      <c r="F800" s="85"/>
      <c r="G800" s="85"/>
      <c r="H800" s="85"/>
      <c r="I800" s="85"/>
      <c r="J800" s="85"/>
      <c r="K800" s="85"/>
      <c r="L800" s="85"/>
      <c r="M800" s="85"/>
      <c r="N800" s="85"/>
      <c r="O800" s="85"/>
      <c r="P800" s="85"/>
      <c r="Q800" s="85"/>
      <c r="R800" s="85"/>
      <c r="S800" s="85"/>
    </row>
    <row r="801" spans="1:19">
      <c r="A801" s="85"/>
      <c r="B801" s="85"/>
      <c r="C801" s="85"/>
      <c r="D801" s="85"/>
      <c r="E801" s="85"/>
      <c r="F801" s="85"/>
      <c r="G801" s="85"/>
      <c r="H801" s="85"/>
      <c r="I801" s="85"/>
      <c r="J801" s="85"/>
      <c r="K801" s="85"/>
      <c r="L801" s="85"/>
      <c r="M801" s="85"/>
      <c r="N801" s="85"/>
      <c r="O801" s="85"/>
      <c r="P801" s="85"/>
      <c r="Q801" s="85"/>
      <c r="R801" s="85"/>
      <c r="S801" s="85"/>
    </row>
    <row r="802" spans="1:19">
      <c r="A802" s="85"/>
      <c r="B802" s="85"/>
      <c r="C802" s="85"/>
      <c r="D802" s="85"/>
      <c r="E802" s="85"/>
      <c r="F802" s="85"/>
      <c r="G802" s="85"/>
      <c r="H802" s="85"/>
      <c r="I802" s="85"/>
      <c r="J802" s="85"/>
      <c r="K802" s="85"/>
      <c r="L802" s="85"/>
      <c r="M802" s="85"/>
      <c r="N802" s="85"/>
      <c r="O802" s="85"/>
      <c r="P802" s="85"/>
      <c r="Q802" s="85"/>
      <c r="R802" s="85"/>
      <c r="S802" s="85"/>
    </row>
    <row r="803" spans="1:19">
      <c r="A803" s="85"/>
      <c r="B803" s="85"/>
      <c r="C803" s="85"/>
      <c r="D803" s="85"/>
      <c r="E803" s="85"/>
      <c r="F803" s="85"/>
      <c r="G803" s="85"/>
      <c r="H803" s="85"/>
      <c r="I803" s="85"/>
      <c r="J803" s="85"/>
      <c r="K803" s="85"/>
      <c r="L803" s="85"/>
      <c r="M803" s="85"/>
      <c r="N803" s="85"/>
      <c r="O803" s="85"/>
      <c r="P803" s="85"/>
      <c r="Q803" s="85"/>
      <c r="R803" s="85"/>
      <c r="S803" s="85"/>
    </row>
    <row r="804" spans="1:19">
      <c r="A804" s="85"/>
      <c r="B804" s="85"/>
      <c r="C804" s="85"/>
      <c r="D804" s="85"/>
      <c r="E804" s="85"/>
      <c r="F804" s="85"/>
      <c r="G804" s="85"/>
      <c r="H804" s="85"/>
      <c r="I804" s="85"/>
      <c r="J804" s="85"/>
      <c r="K804" s="85"/>
      <c r="L804" s="85"/>
      <c r="M804" s="85"/>
      <c r="N804" s="85"/>
      <c r="O804" s="85"/>
      <c r="P804" s="85"/>
      <c r="Q804" s="85"/>
      <c r="R804" s="85"/>
      <c r="S804" s="85"/>
    </row>
    <row r="805" spans="1:19">
      <c r="A805" s="85"/>
      <c r="B805" s="85"/>
      <c r="C805" s="85"/>
      <c r="D805" s="85"/>
      <c r="E805" s="85"/>
      <c r="F805" s="85"/>
      <c r="G805" s="85"/>
      <c r="H805" s="85"/>
      <c r="I805" s="85"/>
      <c r="J805" s="85"/>
      <c r="K805" s="85"/>
      <c r="L805" s="85"/>
      <c r="M805" s="85"/>
      <c r="N805" s="85"/>
      <c r="O805" s="85"/>
      <c r="P805" s="85"/>
      <c r="Q805" s="85"/>
      <c r="R805" s="85"/>
      <c r="S805" s="85"/>
    </row>
    <row r="806" spans="1:19">
      <c r="A806" s="85"/>
      <c r="B806" s="85"/>
      <c r="C806" s="85"/>
      <c r="D806" s="85"/>
      <c r="E806" s="85"/>
      <c r="F806" s="85"/>
      <c r="G806" s="85"/>
      <c r="H806" s="85"/>
      <c r="I806" s="85"/>
      <c r="J806" s="85"/>
      <c r="K806" s="85"/>
      <c r="L806" s="85"/>
      <c r="M806" s="85"/>
      <c r="N806" s="85"/>
      <c r="O806" s="85"/>
      <c r="P806" s="85"/>
      <c r="Q806" s="85"/>
      <c r="R806" s="85"/>
      <c r="S806" s="85"/>
    </row>
    <row r="807" spans="1:19">
      <c r="A807" s="85"/>
      <c r="B807" s="85"/>
      <c r="C807" s="85"/>
      <c r="D807" s="85"/>
      <c r="E807" s="85"/>
      <c r="F807" s="85"/>
      <c r="G807" s="85"/>
      <c r="H807" s="85"/>
      <c r="I807" s="85"/>
      <c r="J807" s="85"/>
      <c r="K807" s="85"/>
      <c r="L807" s="85"/>
      <c r="M807" s="85"/>
      <c r="N807" s="85"/>
      <c r="O807" s="85"/>
      <c r="P807" s="85"/>
      <c r="Q807" s="85"/>
      <c r="R807" s="85"/>
      <c r="S807" s="85"/>
    </row>
    <row r="808" spans="1:19">
      <c r="A808" s="85"/>
      <c r="B808" s="85"/>
      <c r="C808" s="85"/>
      <c r="D808" s="85"/>
      <c r="E808" s="85"/>
      <c r="F808" s="85"/>
      <c r="G808" s="85"/>
      <c r="H808" s="85"/>
      <c r="I808" s="85"/>
      <c r="J808" s="85"/>
      <c r="K808" s="85"/>
      <c r="L808" s="85"/>
      <c r="M808" s="85"/>
      <c r="N808" s="85"/>
      <c r="O808" s="85"/>
      <c r="P808" s="85"/>
      <c r="Q808" s="85"/>
      <c r="R808" s="85"/>
      <c r="S808" s="85"/>
    </row>
    <row r="809" spans="1:19">
      <c r="A809" s="85"/>
      <c r="B809" s="85"/>
      <c r="C809" s="85"/>
      <c r="D809" s="85"/>
      <c r="E809" s="85"/>
      <c r="F809" s="85"/>
      <c r="G809" s="85"/>
      <c r="H809" s="85"/>
      <c r="I809" s="85"/>
      <c r="J809" s="85"/>
      <c r="K809" s="85"/>
      <c r="L809" s="85"/>
      <c r="M809" s="85"/>
      <c r="N809" s="85"/>
      <c r="O809" s="85"/>
      <c r="P809" s="85"/>
      <c r="Q809" s="85"/>
      <c r="R809" s="85"/>
      <c r="S809" s="85"/>
    </row>
    <row r="810" spans="1:19">
      <c r="A810" s="85"/>
      <c r="B810" s="85"/>
      <c r="C810" s="85"/>
      <c r="D810" s="85"/>
      <c r="E810" s="85"/>
      <c r="F810" s="85"/>
      <c r="G810" s="85"/>
      <c r="H810" s="85"/>
      <c r="I810" s="85"/>
      <c r="J810" s="85"/>
      <c r="K810" s="85"/>
      <c r="L810" s="85"/>
      <c r="M810" s="85"/>
      <c r="N810" s="85"/>
      <c r="O810" s="85"/>
      <c r="P810" s="85"/>
      <c r="Q810" s="85"/>
      <c r="R810" s="85"/>
      <c r="S810" s="85"/>
    </row>
    <row r="811" spans="1:19">
      <c r="A811" s="85"/>
      <c r="B811" s="85"/>
      <c r="C811" s="85"/>
      <c r="D811" s="85"/>
      <c r="E811" s="85"/>
      <c r="F811" s="85"/>
      <c r="G811" s="85"/>
      <c r="H811" s="85"/>
      <c r="I811" s="85"/>
      <c r="J811" s="85"/>
      <c r="K811" s="85"/>
      <c r="L811" s="85"/>
      <c r="M811" s="85"/>
      <c r="N811" s="85"/>
      <c r="O811" s="85"/>
      <c r="P811" s="85"/>
      <c r="Q811" s="85"/>
      <c r="R811" s="85"/>
      <c r="S811" s="85"/>
    </row>
    <row r="812" spans="1:19">
      <c r="A812" s="85"/>
      <c r="B812" s="85"/>
      <c r="C812" s="85"/>
      <c r="D812" s="85"/>
      <c r="E812" s="85"/>
      <c r="F812" s="85"/>
      <c r="G812" s="85"/>
      <c r="H812" s="85"/>
      <c r="I812" s="85"/>
      <c r="J812" s="85"/>
      <c r="K812" s="85"/>
      <c r="L812" s="85"/>
      <c r="M812" s="85"/>
      <c r="N812" s="85"/>
      <c r="O812" s="85"/>
      <c r="P812" s="85"/>
      <c r="Q812" s="85"/>
      <c r="R812" s="85"/>
      <c r="S812" s="85"/>
    </row>
    <row r="813" spans="1:19">
      <c r="A813" s="85"/>
      <c r="B813" s="85"/>
      <c r="C813" s="85"/>
      <c r="D813" s="85"/>
      <c r="E813" s="85"/>
      <c r="F813" s="85"/>
      <c r="G813" s="85"/>
      <c r="H813" s="85"/>
      <c r="I813" s="85"/>
      <c r="J813" s="85"/>
      <c r="K813" s="85"/>
      <c r="L813" s="85"/>
      <c r="M813" s="85"/>
      <c r="N813" s="85"/>
      <c r="O813" s="85"/>
      <c r="P813" s="85"/>
      <c r="Q813" s="85"/>
      <c r="R813" s="85"/>
      <c r="S813" s="85"/>
    </row>
    <row r="814" spans="1:19">
      <c r="A814" s="85"/>
      <c r="B814" s="85"/>
      <c r="C814" s="85"/>
      <c r="D814" s="85"/>
      <c r="E814" s="85"/>
      <c r="F814" s="85"/>
      <c r="G814" s="85"/>
      <c r="H814" s="85"/>
      <c r="I814" s="85"/>
      <c r="J814" s="85"/>
      <c r="K814" s="85"/>
      <c r="L814" s="85"/>
      <c r="M814" s="85"/>
      <c r="N814" s="85"/>
      <c r="O814" s="85"/>
      <c r="P814" s="85"/>
      <c r="Q814" s="85"/>
      <c r="R814" s="85"/>
      <c r="S814" s="85"/>
    </row>
    <row r="815" spans="1:19">
      <c r="A815" s="85"/>
      <c r="B815" s="85"/>
      <c r="C815" s="85"/>
      <c r="D815" s="85"/>
      <c r="E815" s="85"/>
      <c r="F815" s="85"/>
      <c r="G815" s="85"/>
      <c r="H815" s="85"/>
      <c r="I815" s="85"/>
      <c r="J815" s="85"/>
      <c r="K815" s="85"/>
      <c r="L815" s="85"/>
      <c r="M815" s="85"/>
      <c r="N815" s="85"/>
      <c r="O815" s="85"/>
      <c r="P815" s="85"/>
      <c r="Q815" s="85"/>
      <c r="R815" s="85"/>
      <c r="S815" s="85"/>
    </row>
    <row r="816" spans="1:19">
      <c r="A816" s="85"/>
      <c r="B816" s="85"/>
      <c r="C816" s="85"/>
      <c r="D816" s="85"/>
      <c r="E816" s="85"/>
      <c r="F816" s="85"/>
      <c r="G816" s="85"/>
      <c r="H816" s="85"/>
      <c r="I816" s="85"/>
      <c r="J816" s="85"/>
      <c r="K816" s="85"/>
      <c r="L816" s="85"/>
      <c r="M816" s="85"/>
      <c r="N816" s="85"/>
      <c r="O816" s="85"/>
      <c r="P816" s="85"/>
      <c r="Q816" s="85"/>
      <c r="R816" s="85"/>
      <c r="S816" s="85"/>
    </row>
    <row r="817" spans="1:19">
      <c r="A817" s="85"/>
      <c r="B817" s="85"/>
      <c r="C817" s="85"/>
      <c r="D817" s="85"/>
      <c r="E817" s="85"/>
      <c r="F817" s="85"/>
      <c r="G817" s="85"/>
      <c r="H817" s="85"/>
      <c r="I817" s="85"/>
      <c r="J817" s="85"/>
      <c r="K817" s="85"/>
      <c r="L817" s="85"/>
      <c r="M817" s="85"/>
      <c r="N817" s="85"/>
      <c r="O817" s="85"/>
      <c r="P817" s="85"/>
      <c r="Q817" s="85"/>
      <c r="R817" s="85"/>
      <c r="S817" s="85"/>
    </row>
    <row r="818" spans="1:19">
      <c r="A818" s="85"/>
      <c r="B818" s="85"/>
      <c r="C818" s="85"/>
      <c r="D818" s="85"/>
      <c r="E818" s="85"/>
      <c r="F818" s="85"/>
      <c r="G818" s="85"/>
      <c r="H818" s="85"/>
      <c r="I818" s="85"/>
      <c r="J818" s="85"/>
      <c r="K818" s="85"/>
      <c r="L818" s="85"/>
      <c r="M818" s="85"/>
      <c r="N818" s="85"/>
      <c r="O818" s="85"/>
      <c r="P818" s="85"/>
      <c r="Q818" s="85"/>
      <c r="R818" s="85"/>
      <c r="S818" s="85"/>
    </row>
    <row r="819" spans="1:19">
      <c r="A819" s="85"/>
      <c r="B819" s="85"/>
      <c r="C819" s="85"/>
      <c r="D819" s="85"/>
      <c r="E819" s="85"/>
      <c r="F819" s="85"/>
      <c r="G819" s="85"/>
      <c r="H819" s="85"/>
      <c r="I819" s="85"/>
      <c r="J819" s="85"/>
      <c r="K819" s="85"/>
      <c r="L819" s="85"/>
      <c r="M819" s="85"/>
      <c r="N819" s="85"/>
      <c r="O819" s="85"/>
      <c r="P819" s="85"/>
      <c r="Q819" s="85"/>
      <c r="R819" s="85"/>
      <c r="S819" s="85"/>
    </row>
    <row r="820" spans="1:19">
      <c r="A820" s="85"/>
      <c r="B820" s="85"/>
      <c r="C820" s="85"/>
      <c r="D820" s="85"/>
      <c r="E820" s="85"/>
      <c r="F820" s="85"/>
      <c r="G820" s="85"/>
      <c r="H820" s="85"/>
      <c r="I820" s="85"/>
      <c r="J820" s="85"/>
      <c r="K820" s="85"/>
      <c r="L820" s="85"/>
      <c r="M820" s="85"/>
      <c r="N820" s="85"/>
      <c r="O820" s="85"/>
      <c r="P820" s="85"/>
      <c r="Q820" s="85"/>
      <c r="R820" s="85"/>
      <c r="S820" s="85"/>
    </row>
    <row r="821" spans="1:19">
      <c r="A821" s="85"/>
      <c r="B821" s="85"/>
      <c r="C821" s="85"/>
      <c r="D821" s="85"/>
      <c r="E821" s="85"/>
      <c r="F821" s="85"/>
      <c r="G821" s="85"/>
      <c r="H821" s="85"/>
      <c r="I821" s="85"/>
      <c r="J821" s="85"/>
      <c r="K821" s="85"/>
      <c r="L821" s="85"/>
      <c r="M821" s="85"/>
      <c r="N821" s="85"/>
      <c r="O821" s="85"/>
      <c r="P821" s="85"/>
      <c r="Q821" s="85"/>
      <c r="R821" s="85"/>
      <c r="S821" s="85"/>
    </row>
    <row r="822" spans="1:19">
      <c r="A822" s="85"/>
      <c r="B822" s="85"/>
      <c r="C822" s="85"/>
      <c r="D822" s="85"/>
      <c r="E822" s="85"/>
      <c r="F822" s="85"/>
      <c r="G822" s="85"/>
      <c r="H822" s="85"/>
      <c r="I822" s="85"/>
      <c r="J822" s="85"/>
      <c r="K822" s="85"/>
      <c r="L822" s="85"/>
      <c r="M822" s="85"/>
      <c r="N822" s="85"/>
      <c r="O822" s="85"/>
      <c r="P822" s="85"/>
      <c r="Q822" s="85"/>
      <c r="R822" s="85"/>
      <c r="S822" s="85"/>
    </row>
    <row r="823" spans="1:19">
      <c r="A823" s="85"/>
      <c r="B823" s="85"/>
      <c r="C823" s="85"/>
      <c r="D823" s="85"/>
      <c r="E823" s="85"/>
      <c r="F823" s="85"/>
      <c r="G823" s="85"/>
      <c r="H823" s="85"/>
      <c r="I823" s="85"/>
      <c r="J823" s="85"/>
      <c r="K823" s="85"/>
      <c r="L823" s="85"/>
      <c r="M823" s="85"/>
      <c r="N823" s="85"/>
      <c r="O823" s="85"/>
      <c r="P823" s="85"/>
      <c r="Q823" s="85"/>
      <c r="R823" s="85"/>
      <c r="S823" s="85"/>
    </row>
    <row r="824" spans="1:19">
      <c r="A824" s="85"/>
      <c r="B824" s="85"/>
      <c r="C824" s="85"/>
      <c r="D824" s="85"/>
      <c r="E824" s="85"/>
      <c r="F824" s="85"/>
      <c r="G824" s="85"/>
      <c r="H824" s="85"/>
      <c r="I824" s="85"/>
      <c r="J824" s="85"/>
      <c r="K824" s="85"/>
      <c r="L824" s="85"/>
      <c r="M824" s="85"/>
      <c r="N824" s="85"/>
      <c r="O824" s="85"/>
      <c r="P824" s="85"/>
      <c r="Q824" s="85"/>
      <c r="R824" s="85"/>
      <c r="S824" s="85"/>
    </row>
    <row r="825" spans="1:19">
      <c r="A825" s="85"/>
      <c r="B825" s="85"/>
      <c r="C825" s="85"/>
      <c r="D825" s="85"/>
      <c r="E825" s="85"/>
      <c r="F825" s="85"/>
      <c r="G825" s="85"/>
      <c r="H825" s="85"/>
      <c r="I825" s="85"/>
      <c r="J825" s="85"/>
      <c r="K825" s="85"/>
      <c r="L825" s="85"/>
      <c r="M825" s="85"/>
      <c r="N825" s="85"/>
      <c r="O825" s="85"/>
      <c r="P825" s="85"/>
      <c r="Q825" s="85"/>
      <c r="R825" s="85"/>
      <c r="S825" s="85"/>
    </row>
    <row r="826" spans="1:19">
      <c r="A826" s="85"/>
      <c r="B826" s="85"/>
      <c r="C826" s="85"/>
      <c r="D826" s="85"/>
      <c r="E826" s="85"/>
      <c r="F826" s="85"/>
      <c r="G826" s="85"/>
      <c r="H826" s="85"/>
      <c r="I826" s="85"/>
      <c r="J826" s="85"/>
      <c r="K826" s="85"/>
      <c r="L826" s="85"/>
      <c r="M826" s="85"/>
      <c r="N826" s="85"/>
      <c r="O826" s="85"/>
      <c r="P826" s="85"/>
      <c r="Q826" s="85"/>
      <c r="R826" s="85"/>
      <c r="S826" s="85"/>
    </row>
    <row r="827" spans="1:19">
      <c r="A827" s="85"/>
      <c r="B827" s="85"/>
      <c r="C827" s="85"/>
      <c r="D827" s="85"/>
      <c r="E827" s="85"/>
      <c r="F827" s="85"/>
      <c r="G827" s="85"/>
      <c r="H827" s="85"/>
      <c r="I827" s="85"/>
      <c r="J827" s="85"/>
      <c r="K827" s="85"/>
      <c r="L827" s="85"/>
      <c r="M827" s="85"/>
      <c r="N827" s="85"/>
      <c r="O827" s="85"/>
      <c r="P827" s="85"/>
      <c r="Q827" s="85"/>
      <c r="R827" s="85"/>
      <c r="S827" s="85"/>
    </row>
    <row r="828" spans="1:19">
      <c r="A828" s="85"/>
      <c r="B828" s="85"/>
      <c r="C828" s="85"/>
      <c r="D828" s="85"/>
      <c r="E828" s="85"/>
      <c r="F828" s="85"/>
      <c r="G828" s="85"/>
      <c r="H828" s="85"/>
      <c r="I828" s="85"/>
      <c r="J828" s="85"/>
      <c r="K828" s="85"/>
      <c r="L828" s="85"/>
      <c r="M828" s="85"/>
      <c r="N828" s="85"/>
      <c r="O828" s="85"/>
      <c r="P828" s="85"/>
      <c r="Q828" s="85"/>
      <c r="R828" s="85"/>
      <c r="S828" s="85"/>
    </row>
    <row r="829" spans="1:19">
      <c r="A829" s="85"/>
      <c r="B829" s="85"/>
      <c r="C829" s="85"/>
      <c r="D829" s="85"/>
      <c r="E829" s="85"/>
      <c r="F829" s="85"/>
      <c r="G829" s="85"/>
      <c r="H829" s="85"/>
      <c r="I829" s="85"/>
      <c r="J829" s="85"/>
      <c r="K829" s="85"/>
      <c r="L829" s="85"/>
      <c r="M829" s="85"/>
      <c r="N829" s="85"/>
      <c r="O829" s="85"/>
      <c r="P829" s="85"/>
      <c r="Q829" s="85"/>
      <c r="R829" s="85"/>
      <c r="S829" s="85"/>
    </row>
    <row r="830" spans="1:19">
      <c r="A830" s="85"/>
      <c r="B830" s="85"/>
      <c r="C830" s="85"/>
      <c r="D830" s="85"/>
      <c r="E830" s="85"/>
      <c r="F830" s="85"/>
      <c r="G830" s="85"/>
      <c r="H830" s="85"/>
      <c r="I830" s="85"/>
      <c r="J830" s="85"/>
      <c r="K830" s="85"/>
      <c r="L830" s="85"/>
      <c r="M830" s="85"/>
      <c r="N830" s="85"/>
      <c r="O830" s="85"/>
      <c r="P830" s="85"/>
      <c r="Q830" s="85"/>
      <c r="R830" s="85"/>
      <c r="S830" s="85"/>
    </row>
    <row r="831" spans="1:19">
      <c r="A831" s="85"/>
      <c r="B831" s="85"/>
      <c r="C831" s="85"/>
      <c r="D831" s="85"/>
      <c r="E831" s="85"/>
      <c r="F831" s="85"/>
      <c r="G831" s="85"/>
      <c r="H831" s="85"/>
      <c r="I831" s="85"/>
      <c r="J831" s="85"/>
      <c r="K831" s="85"/>
      <c r="L831" s="85"/>
      <c r="M831" s="85"/>
      <c r="N831" s="85"/>
      <c r="O831" s="85"/>
      <c r="P831" s="85"/>
      <c r="Q831" s="85"/>
      <c r="R831" s="85"/>
      <c r="S831" s="85"/>
    </row>
    <row r="832" spans="1:19">
      <c r="A832" s="85"/>
      <c r="B832" s="85"/>
      <c r="C832" s="85"/>
      <c r="D832" s="85"/>
      <c r="E832" s="85"/>
      <c r="F832" s="85"/>
      <c r="G832" s="85"/>
      <c r="H832" s="85"/>
      <c r="I832" s="85"/>
      <c r="J832" s="85"/>
      <c r="K832" s="85"/>
      <c r="L832" s="85"/>
      <c r="M832" s="85"/>
      <c r="N832" s="85"/>
      <c r="O832" s="85"/>
      <c r="P832" s="85"/>
      <c r="Q832" s="85"/>
      <c r="R832" s="85"/>
      <c r="S832" s="85"/>
    </row>
    <row r="833" spans="1:19">
      <c r="A833" s="85"/>
      <c r="B833" s="85"/>
      <c r="C833" s="85"/>
      <c r="D833" s="85"/>
      <c r="E833" s="85"/>
      <c r="F833" s="85"/>
      <c r="G833" s="85"/>
      <c r="H833" s="85"/>
      <c r="I833" s="85"/>
      <c r="J833" s="85"/>
      <c r="K833" s="85"/>
      <c r="L833" s="85"/>
      <c r="M833" s="85"/>
      <c r="N833" s="85"/>
      <c r="O833" s="85"/>
      <c r="P833" s="85"/>
      <c r="Q833" s="85"/>
      <c r="R833" s="85"/>
      <c r="S833" s="85"/>
    </row>
    <row r="834" spans="1:19">
      <c r="A834" s="85"/>
      <c r="B834" s="85"/>
      <c r="C834" s="85"/>
      <c r="D834" s="85"/>
      <c r="E834" s="85"/>
      <c r="F834" s="85"/>
      <c r="G834" s="85"/>
      <c r="H834" s="85"/>
      <c r="I834" s="85"/>
      <c r="J834" s="85"/>
      <c r="K834" s="85"/>
      <c r="L834" s="85"/>
      <c r="M834" s="85"/>
      <c r="N834" s="85"/>
      <c r="O834" s="85"/>
      <c r="P834" s="85"/>
      <c r="Q834" s="85"/>
      <c r="R834" s="85"/>
      <c r="S834" s="85"/>
    </row>
    <row r="835" spans="1:19">
      <c r="A835" s="85"/>
      <c r="B835" s="85"/>
      <c r="C835" s="85"/>
      <c r="D835" s="85"/>
      <c r="E835" s="85"/>
      <c r="F835" s="85"/>
      <c r="G835" s="85"/>
      <c r="H835" s="85"/>
      <c r="I835" s="85"/>
      <c r="J835" s="85"/>
      <c r="K835" s="85"/>
      <c r="L835" s="85"/>
      <c r="M835" s="85"/>
      <c r="N835" s="85"/>
      <c r="O835" s="85"/>
      <c r="P835" s="85"/>
      <c r="Q835" s="85"/>
      <c r="R835" s="85"/>
      <c r="S835" s="85"/>
    </row>
    <row r="836" spans="1:19">
      <c r="A836" s="85"/>
      <c r="B836" s="85"/>
      <c r="C836" s="85"/>
      <c r="D836" s="85"/>
      <c r="E836" s="85"/>
      <c r="F836" s="85"/>
      <c r="G836" s="85"/>
      <c r="H836" s="85"/>
      <c r="I836" s="85"/>
      <c r="J836" s="85"/>
      <c r="K836" s="85"/>
      <c r="L836" s="85"/>
      <c r="M836" s="85"/>
      <c r="N836" s="85"/>
      <c r="O836" s="85"/>
      <c r="P836" s="85"/>
      <c r="Q836" s="85"/>
      <c r="R836" s="85"/>
      <c r="S836" s="85"/>
    </row>
    <row r="837" spans="1:19">
      <c r="A837" s="85"/>
      <c r="B837" s="85"/>
      <c r="C837" s="85"/>
      <c r="D837" s="85"/>
      <c r="E837" s="85"/>
      <c r="F837" s="85"/>
      <c r="G837" s="85"/>
      <c r="H837" s="85"/>
      <c r="I837" s="85"/>
      <c r="J837" s="85"/>
      <c r="K837" s="85"/>
      <c r="L837" s="85"/>
      <c r="M837" s="85"/>
      <c r="N837" s="85"/>
      <c r="O837" s="85"/>
      <c r="P837" s="85"/>
      <c r="Q837" s="85"/>
      <c r="R837" s="85"/>
      <c r="S837" s="85"/>
    </row>
    <row r="838" spans="1:19">
      <c r="A838" s="85"/>
      <c r="B838" s="85"/>
      <c r="C838" s="85"/>
      <c r="D838" s="85"/>
      <c r="E838" s="85"/>
      <c r="F838" s="85"/>
      <c r="G838" s="85"/>
      <c r="H838" s="85"/>
      <c r="I838" s="85"/>
      <c r="J838" s="85"/>
      <c r="K838" s="85"/>
      <c r="L838" s="85"/>
      <c r="M838" s="85"/>
      <c r="N838" s="85"/>
      <c r="O838" s="85"/>
      <c r="P838" s="85"/>
      <c r="Q838" s="85"/>
      <c r="R838" s="85"/>
      <c r="S838" s="85"/>
    </row>
    <row r="839" spans="1:19">
      <c r="A839" s="85"/>
      <c r="B839" s="85"/>
      <c r="C839" s="85"/>
      <c r="D839" s="85"/>
      <c r="E839" s="85"/>
      <c r="F839" s="85"/>
      <c r="G839" s="85"/>
      <c r="H839" s="85"/>
      <c r="I839" s="85"/>
      <c r="J839" s="85"/>
      <c r="K839" s="85"/>
      <c r="L839" s="85"/>
      <c r="M839" s="85"/>
      <c r="N839" s="85"/>
      <c r="O839" s="85"/>
      <c r="P839" s="85"/>
      <c r="Q839" s="85"/>
      <c r="R839" s="85"/>
      <c r="S839" s="85"/>
    </row>
    <row r="840" spans="1:19">
      <c r="A840" s="85"/>
      <c r="B840" s="85"/>
      <c r="C840" s="85"/>
      <c r="D840" s="85"/>
      <c r="E840" s="85"/>
      <c r="F840" s="85"/>
      <c r="G840" s="85"/>
      <c r="H840" s="85"/>
      <c r="I840" s="85"/>
      <c r="J840" s="85"/>
      <c r="K840" s="85"/>
      <c r="L840" s="85"/>
      <c r="M840" s="85"/>
      <c r="N840" s="85"/>
      <c r="O840" s="85"/>
      <c r="P840" s="85"/>
      <c r="Q840" s="85"/>
      <c r="R840" s="85"/>
      <c r="S840" s="85"/>
    </row>
    <row r="841" spans="1:19">
      <c r="A841" s="85"/>
      <c r="B841" s="85"/>
      <c r="C841" s="85"/>
      <c r="D841" s="85"/>
      <c r="E841" s="85"/>
      <c r="F841" s="85"/>
      <c r="G841" s="85"/>
      <c r="H841" s="85"/>
      <c r="I841" s="85"/>
      <c r="J841" s="85"/>
      <c r="K841" s="85"/>
      <c r="L841" s="85"/>
      <c r="M841" s="85"/>
      <c r="N841" s="85"/>
      <c r="O841" s="85"/>
      <c r="P841" s="85"/>
      <c r="Q841" s="85"/>
      <c r="R841" s="85"/>
      <c r="S841" s="85"/>
    </row>
    <row r="842" spans="1:19">
      <c r="A842" s="85"/>
      <c r="B842" s="85"/>
      <c r="C842" s="85"/>
      <c r="D842" s="85"/>
      <c r="E842" s="85"/>
      <c r="F842" s="85"/>
      <c r="G842" s="85"/>
      <c r="H842" s="85"/>
      <c r="I842" s="85"/>
      <c r="J842" s="85"/>
      <c r="K842" s="85"/>
      <c r="L842" s="85"/>
      <c r="M842" s="85"/>
      <c r="N842" s="85"/>
      <c r="O842" s="85"/>
      <c r="P842" s="85"/>
      <c r="Q842" s="85"/>
      <c r="R842" s="85"/>
      <c r="S842" s="85"/>
    </row>
    <row r="843" spans="1:19">
      <c r="A843" s="85"/>
      <c r="B843" s="85"/>
      <c r="C843" s="85"/>
      <c r="D843" s="85"/>
      <c r="E843" s="85"/>
      <c r="F843" s="85"/>
      <c r="G843" s="85"/>
      <c r="H843" s="85"/>
      <c r="I843" s="85"/>
      <c r="J843" s="85"/>
      <c r="K843" s="85"/>
      <c r="L843" s="85"/>
      <c r="M843" s="85"/>
      <c r="N843" s="85"/>
      <c r="O843" s="85"/>
      <c r="P843" s="85"/>
      <c r="Q843" s="85"/>
      <c r="R843" s="85"/>
      <c r="S843" s="85"/>
    </row>
    <row r="844" spans="1:19">
      <c r="A844" s="85"/>
      <c r="B844" s="85"/>
      <c r="C844" s="85"/>
      <c r="D844" s="85"/>
      <c r="E844" s="85"/>
      <c r="F844" s="85"/>
      <c r="G844" s="85"/>
      <c r="H844" s="85"/>
      <c r="I844" s="85"/>
      <c r="J844" s="85"/>
      <c r="K844" s="85"/>
      <c r="L844" s="85"/>
      <c r="M844" s="85"/>
      <c r="N844" s="85"/>
      <c r="O844" s="85"/>
      <c r="P844" s="85"/>
      <c r="Q844" s="85"/>
      <c r="R844" s="85"/>
      <c r="S844" s="85"/>
    </row>
    <row r="845" spans="1:19">
      <c r="A845" s="85"/>
      <c r="B845" s="85"/>
      <c r="C845" s="85"/>
      <c r="D845" s="85"/>
      <c r="E845" s="85"/>
      <c r="F845" s="85"/>
      <c r="G845" s="85"/>
      <c r="H845" s="85"/>
      <c r="I845" s="85"/>
      <c r="J845" s="85"/>
      <c r="K845" s="85"/>
      <c r="L845" s="85"/>
      <c r="M845" s="85"/>
      <c r="N845" s="85"/>
      <c r="O845" s="85"/>
      <c r="P845" s="85"/>
      <c r="Q845" s="85"/>
      <c r="R845" s="85"/>
      <c r="S845" s="85"/>
    </row>
    <row r="846" spans="1:19">
      <c r="A846" s="85"/>
      <c r="B846" s="85"/>
      <c r="C846" s="85"/>
      <c r="D846" s="85"/>
      <c r="E846" s="85"/>
      <c r="F846" s="85"/>
      <c r="G846" s="85"/>
      <c r="H846" s="85"/>
      <c r="I846" s="85"/>
      <c r="J846" s="85"/>
      <c r="K846" s="85"/>
      <c r="L846" s="85"/>
      <c r="M846" s="85"/>
      <c r="N846" s="85"/>
      <c r="O846" s="85"/>
      <c r="P846" s="85"/>
      <c r="Q846" s="85"/>
      <c r="R846" s="85"/>
      <c r="S846" s="85"/>
    </row>
    <row r="847" spans="1:19">
      <c r="A847" s="85"/>
      <c r="B847" s="85"/>
      <c r="C847" s="85"/>
      <c r="D847" s="85"/>
      <c r="E847" s="85"/>
      <c r="F847" s="85"/>
      <c r="G847" s="85"/>
      <c r="H847" s="85"/>
      <c r="I847" s="85"/>
      <c r="J847" s="85"/>
      <c r="K847" s="85"/>
      <c r="L847" s="85"/>
      <c r="M847" s="85"/>
      <c r="N847" s="85"/>
      <c r="O847" s="85"/>
      <c r="P847" s="85"/>
      <c r="Q847" s="85"/>
      <c r="R847" s="85"/>
      <c r="S847" s="85"/>
    </row>
    <row r="848" spans="1:19">
      <c r="A848" s="85"/>
      <c r="B848" s="85"/>
      <c r="C848" s="85"/>
      <c r="D848" s="85"/>
      <c r="E848" s="85"/>
      <c r="F848" s="85"/>
      <c r="G848" s="85"/>
      <c r="H848" s="85"/>
      <c r="I848" s="85"/>
      <c r="J848" s="85"/>
      <c r="K848" s="85"/>
      <c r="L848" s="85"/>
      <c r="M848" s="85"/>
      <c r="N848" s="85"/>
      <c r="O848" s="85"/>
      <c r="P848" s="85"/>
      <c r="Q848" s="85"/>
      <c r="R848" s="85"/>
      <c r="S848" s="85"/>
    </row>
    <row r="849" spans="1:19">
      <c r="A849" s="85"/>
      <c r="B849" s="85"/>
      <c r="C849" s="85"/>
      <c r="D849" s="85"/>
      <c r="E849" s="85"/>
      <c r="F849" s="85"/>
      <c r="G849" s="85"/>
      <c r="H849" s="85"/>
      <c r="I849" s="85"/>
      <c r="J849" s="85"/>
      <c r="K849" s="85"/>
      <c r="L849" s="85"/>
      <c r="M849" s="85"/>
      <c r="N849" s="85"/>
      <c r="O849" s="85"/>
      <c r="P849" s="85"/>
      <c r="Q849" s="85"/>
      <c r="R849" s="85"/>
      <c r="S849" s="85"/>
    </row>
    <row r="850" spans="1:19">
      <c r="A850" s="85"/>
      <c r="B850" s="85"/>
      <c r="C850" s="85"/>
      <c r="D850" s="85"/>
      <c r="E850" s="85"/>
      <c r="F850" s="85"/>
      <c r="G850" s="85"/>
      <c r="H850" s="85"/>
      <c r="I850" s="85"/>
      <c r="J850" s="85"/>
      <c r="K850" s="85"/>
      <c r="L850" s="85"/>
      <c r="M850" s="85"/>
      <c r="N850" s="85"/>
      <c r="O850" s="85"/>
      <c r="P850" s="85"/>
      <c r="Q850" s="85"/>
      <c r="R850" s="85"/>
      <c r="S850" s="85"/>
    </row>
    <row r="851" spans="1:19">
      <c r="A851" s="85"/>
      <c r="B851" s="85"/>
      <c r="C851" s="85"/>
      <c r="D851" s="85"/>
      <c r="E851" s="85"/>
      <c r="F851" s="85"/>
      <c r="G851" s="85"/>
      <c r="H851" s="85"/>
      <c r="I851" s="85"/>
      <c r="J851" s="85"/>
      <c r="K851" s="85"/>
      <c r="L851" s="85"/>
      <c r="M851" s="85"/>
      <c r="N851" s="85"/>
      <c r="O851" s="85"/>
      <c r="P851" s="85"/>
      <c r="Q851" s="85"/>
      <c r="R851" s="85"/>
      <c r="S851" s="85"/>
    </row>
    <row r="852" spans="1:19">
      <c r="A852" s="85"/>
      <c r="B852" s="85"/>
      <c r="C852" s="85"/>
      <c r="D852" s="85"/>
      <c r="E852" s="85"/>
      <c r="F852" s="85"/>
      <c r="G852" s="85"/>
      <c r="H852" s="85"/>
      <c r="I852" s="85"/>
      <c r="J852" s="85"/>
      <c r="K852" s="85"/>
      <c r="L852" s="85"/>
      <c r="M852" s="85"/>
      <c r="N852" s="85"/>
      <c r="O852" s="85"/>
      <c r="P852" s="85"/>
      <c r="Q852" s="85"/>
      <c r="R852" s="85"/>
      <c r="S852" s="85"/>
    </row>
    <row r="853" spans="1:19">
      <c r="A853" s="85"/>
      <c r="B853" s="85"/>
      <c r="C853" s="85"/>
      <c r="D853" s="85"/>
      <c r="E853" s="85"/>
      <c r="F853" s="85"/>
      <c r="G853" s="85"/>
      <c r="H853" s="85"/>
      <c r="I853" s="85"/>
      <c r="J853" s="85"/>
      <c r="K853" s="85"/>
      <c r="L853" s="85"/>
      <c r="M853" s="85"/>
      <c r="N853" s="85"/>
      <c r="O853" s="85"/>
      <c r="P853" s="85"/>
      <c r="Q853" s="85"/>
      <c r="R853" s="85"/>
      <c r="S853" s="85"/>
    </row>
    <row r="854" spans="1:19">
      <c r="A854" s="85"/>
      <c r="B854" s="85"/>
      <c r="C854" s="85"/>
      <c r="D854" s="85"/>
      <c r="E854" s="85"/>
      <c r="F854" s="85"/>
      <c r="G854" s="85"/>
      <c r="H854" s="85"/>
      <c r="I854" s="85"/>
      <c r="J854" s="85"/>
      <c r="K854" s="85"/>
      <c r="L854" s="85"/>
      <c r="M854" s="85"/>
      <c r="N854" s="85"/>
      <c r="O854" s="85"/>
      <c r="P854" s="85"/>
      <c r="Q854" s="85"/>
      <c r="R854" s="85"/>
      <c r="S854" s="85"/>
    </row>
    <row r="855" spans="1:19">
      <c r="A855" s="85"/>
      <c r="B855" s="85"/>
      <c r="C855" s="85"/>
      <c r="D855" s="85"/>
      <c r="E855" s="85"/>
      <c r="F855" s="85"/>
      <c r="G855" s="85"/>
      <c r="H855" s="85"/>
      <c r="I855" s="85"/>
      <c r="J855" s="85"/>
      <c r="K855" s="85"/>
      <c r="L855" s="85"/>
      <c r="M855" s="85"/>
      <c r="N855" s="85"/>
      <c r="O855" s="85"/>
      <c r="P855" s="85"/>
      <c r="Q855" s="85"/>
      <c r="R855" s="85"/>
      <c r="S855" s="85"/>
    </row>
    <row r="856" spans="1:19">
      <c r="A856" s="85"/>
      <c r="B856" s="85"/>
      <c r="C856" s="85"/>
      <c r="D856" s="85"/>
      <c r="E856" s="85"/>
      <c r="F856" s="85"/>
      <c r="G856" s="85"/>
      <c r="H856" s="85"/>
      <c r="I856" s="85"/>
      <c r="J856" s="85"/>
      <c r="K856" s="85"/>
      <c r="L856" s="85"/>
      <c r="M856" s="85"/>
      <c r="N856" s="85"/>
      <c r="O856" s="85"/>
      <c r="P856" s="85"/>
      <c r="Q856" s="85"/>
      <c r="R856" s="85"/>
      <c r="S856" s="85"/>
    </row>
    <row r="857" spans="1:19">
      <c r="A857" s="85"/>
      <c r="B857" s="85"/>
      <c r="C857" s="85"/>
      <c r="D857" s="85"/>
      <c r="E857" s="85"/>
      <c r="F857" s="85"/>
      <c r="G857" s="85"/>
      <c r="H857" s="85"/>
      <c r="I857" s="85"/>
      <c r="J857" s="85"/>
      <c r="K857" s="85"/>
      <c r="L857" s="85"/>
      <c r="M857" s="85"/>
      <c r="N857" s="85"/>
      <c r="O857" s="85"/>
      <c r="P857" s="85"/>
      <c r="Q857" s="85"/>
      <c r="R857" s="85"/>
      <c r="S857" s="85"/>
    </row>
    <row r="858" spans="1:19">
      <c r="A858" s="85"/>
      <c r="B858" s="85"/>
      <c r="C858" s="85"/>
      <c r="D858" s="85"/>
      <c r="E858" s="85"/>
      <c r="F858" s="85"/>
      <c r="G858" s="85"/>
      <c r="H858" s="85"/>
      <c r="I858" s="85"/>
      <c r="J858" s="85"/>
      <c r="K858" s="85"/>
      <c r="L858" s="85"/>
      <c r="M858" s="85"/>
      <c r="N858" s="85"/>
      <c r="O858" s="85"/>
      <c r="P858" s="85"/>
      <c r="Q858" s="85"/>
      <c r="R858" s="85"/>
      <c r="S858" s="85"/>
    </row>
    <row r="859" spans="1:19">
      <c r="A859" s="85"/>
      <c r="B859" s="85"/>
      <c r="C859" s="85"/>
      <c r="D859" s="85"/>
      <c r="E859" s="85"/>
      <c r="F859" s="85"/>
      <c r="G859" s="85"/>
      <c r="H859" s="85"/>
      <c r="I859" s="85"/>
      <c r="J859" s="85"/>
      <c r="K859" s="85"/>
      <c r="L859" s="85"/>
      <c r="M859" s="85"/>
      <c r="N859" s="85"/>
      <c r="O859" s="85"/>
      <c r="P859" s="85"/>
      <c r="Q859" s="85"/>
      <c r="R859" s="85"/>
      <c r="S859" s="85"/>
    </row>
    <row r="860" spans="1:19">
      <c r="A860" s="85"/>
      <c r="B860" s="85"/>
      <c r="C860" s="85"/>
      <c r="D860" s="85"/>
      <c r="E860" s="85"/>
      <c r="F860" s="85"/>
      <c r="G860" s="85"/>
      <c r="H860" s="85"/>
      <c r="I860" s="85"/>
      <c r="J860" s="85"/>
      <c r="K860" s="85"/>
      <c r="L860" s="85"/>
      <c r="M860" s="85"/>
      <c r="N860" s="85"/>
      <c r="O860" s="85"/>
      <c r="P860" s="85"/>
      <c r="Q860" s="85"/>
      <c r="R860" s="85"/>
      <c r="S860" s="85"/>
    </row>
    <row r="861" spans="1:19">
      <c r="A861" s="85"/>
      <c r="B861" s="85"/>
      <c r="C861" s="85"/>
      <c r="D861" s="85"/>
      <c r="E861" s="85"/>
      <c r="F861" s="85"/>
      <c r="G861" s="85"/>
      <c r="H861" s="85"/>
      <c r="I861" s="85"/>
      <c r="J861" s="85"/>
      <c r="K861" s="85"/>
      <c r="L861" s="85"/>
      <c r="M861" s="85"/>
      <c r="N861" s="85"/>
      <c r="O861" s="85"/>
      <c r="P861" s="85"/>
      <c r="Q861" s="85"/>
      <c r="R861" s="85"/>
      <c r="S861" s="85"/>
    </row>
    <row r="862" spans="1:19">
      <c r="A862" s="85"/>
      <c r="B862" s="85"/>
      <c r="C862" s="85"/>
      <c r="D862" s="85"/>
      <c r="E862" s="85"/>
      <c r="F862" s="85"/>
      <c r="G862" s="85"/>
      <c r="H862" s="85"/>
      <c r="I862" s="85"/>
      <c r="J862" s="85"/>
      <c r="K862" s="85"/>
      <c r="L862" s="85"/>
      <c r="M862" s="85"/>
      <c r="N862" s="85"/>
      <c r="O862" s="85"/>
      <c r="P862" s="85"/>
      <c r="Q862" s="85"/>
      <c r="R862" s="85"/>
      <c r="S862" s="85"/>
    </row>
    <row r="863" spans="1:19">
      <c r="A863" s="85"/>
      <c r="B863" s="85"/>
      <c r="C863" s="85"/>
      <c r="D863" s="85"/>
      <c r="E863" s="85"/>
      <c r="F863" s="85"/>
      <c r="G863" s="85"/>
      <c r="H863" s="85"/>
      <c r="I863" s="85"/>
      <c r="J863" s="85"/>
      <c r="K863" s="85"/>
      <c r="L863" s="85"/>
      <c r="M863" s="85"/>
      <c r="N863" s="85"/>
      <c r="O863" s="85"/>
      <c r="P863" s="85"/>
      <c r="Q863" s="85"/>
      <c r="R863" s="85"/>
      <c r="S863" s="85"/>
    </row>
    <row r="864" spans="1:19">
      <c r="A864" s="85"/>
      <c r="B864" s="85"/>
      <c r="C864" s="85"/>
      <c r="D864" s="85"/>
      <c r="E864" s="85"/>
      <c r="F864" s="85"/>
      <c r="G864" s="85"/>
      <c r="H864" s="85"/>
      <c r="I864" s="85"/>
      <c r="J864" s="85"/>
      <c r="K864" s="85"/>
      <c r="L864" s="85"/>
      <c r="M864" s="85"/>
      <c r="N864" s="85"/>
      <c r="O864" s="85"/>
      <c r="P864" s="85"/>
      <c r="Q864" s="85"/>
      <c r="R864" s="85"/>
      <c r="S864" s="85"/>
    </row>
    <row r="865" spans="1:19">
      <c r="A865" s="85"/>
      <c r="B865" s="85"/>
      <c r="C865" s="85"/>
      <c r="D865" s="85"/>
      <c r="E865" s="85"/>
      <c r="F865" s="85"/>
      <c r="G865" s="85"/>
      <c r="H865" s="85"/>
      <c r="I865" s="85"/>
      <c r="J865" s="85"/>
      <c r="K865" s="85"/>
      <c r="L865" s="85"/>
      <c r="M865" s="85"/>
      <c r="N865" s="85"/>
      <c r="O865" s="85"/>
      <c r="P865" s="85"/>
      <c r="Q865" s="85"/>
      <c r="R865" s="85"/>
      <c r="S865" s="85"/>
    </row>
    <row r="866" spans="1:19">
      <c r="A866" s="85"/>
      <c r="B866" s="85"/>
      <c r="C866" s="85"/>
      <c r="D866" s="85"/>
      <c r="E866" s="85"/>
      <c r="F866" s="85"/>
      <c r="G866" s="85"/>
      <c r="H866" s="85"/>
      <c r="I866" s="85"/>
      <c r="J866" s="85"/>
      <c r="K866" s="85"/>
      <c r="L866" s="85"/>
      <c r="M866" s="85"/>
      <c r="N866" s="85"/>
      <c r="O866" s="85"/>
      <c r="P866" s="85"/>
      <c r="Q866" s="85"/>
      <c r="R866" s="85"/>
      <c r="S866" s="85"/>
    </row>
    <row r="867" spans="1:19">
      <c r="A867" s="85"/>
      <c r="B867" s="85"/>
      <c r="C867" s="85"/>
      <c r="D867" s="85"/>
      <c r="E867" s="85"/>
      <c r="F867" s="85"/>
      <c r="G867" s="85"/>
      <c r="H867" s="85"/>
      <c r="I867" s="85"/>
      <c r="J867" s="85"/>
      <c r="K867" s="85"/>
      <c r="L867" s="85"/>
      <c r="M867" s="85"/>
      <c r="N867" s="85"/>
      <c r="O867" s="85"/>
      <c r="P867" s="85"/>
      <c r="Q867" s="85"/>
      <c r="R867" s="85"/>
      <c r="S867" s="85"/>
    </row>
    <row r="868" spans="1:19">
      <c r="A868" s="85"/>
      <c r="B868" s="85"/>
      <c r="C868" s="85"/>
      <c r="D868" s="85"/>
      <c r="E868" s="85"/>
      <c r="F868" s="85"/>
      <c r="G868" s="85"/>
      <c r="H868" s="85"/>
      <c r="I868" s="85"/>
      <c r="J868" s="85"/>
      <c r="K868" s="85"/>
      <c r="L868" s="85"/>
      <c r="M868" s="85"/>
      <c r="N868" s="85"/>
      <c r="O868" s="85"/>
      <c r="P868" s="85"/>
      <c r="Q868" s="85"/>
      <c r="R868" s="85"/>
      <c r="S868" s="85"/>
    </row>
    <row r="869" spans="1:19">
      <c r="A869" s="85"/>
      <c r="B869" s="85"/>
      <c r="C869" s="85"/>
      <c r="D869" s="85"/>
      <c r="E869" s="85"/>
      <c r="F869" s="85"/>
      <c r="G869" s="85"/>
      <c r="H869" s="85"/>
      <c r="I869" s="85"/>
      <c r="J869" s="85"/>
      <c r="K869" s="85"/>
      <c r="L869" s="85"/>
      <c r="M869" s="85"/>
      <c r="N869" s="85"/>
      <c r="O869" s="85"/>
      <c r="P869" s="85"/>
      <c r="Q869" s="85"/>
      <c r="R869" s="85"/>
      <c r="S869" s="85"/>
    </row>
    <row r="870" spans="1:19">
      <c r="A870" s="85"/>
      <c r="B870" s="85"/>
      <c r="C870" s="85"/>
      <c r="D870" s="85"/>
      <c r="E870" s="85"/>
      <c r="F870" s="85"/>
      <c r="G870" s="85"/>
      <c r="H870" s="85"/>
      <c r="I870" s="85"/>
      <c r="J870" s="85"/>
      <c r="K870" s="85"/>
      <c r="L870" s="85"/>
      <c r="M870" s="85"/>
      <c r="N870" s="85"/>
      <c r="O870" s="85"/>
      <c r="P870" s="85"/>
      <c r="Q870" s="85"/>
      <c r="R870" s="85"/>
      <c r="S870" s="85"/>
    </row>
    <row r="871" spans="1:19">
      <c r="A871" s="85"/>
      <c r="B871" s="85"/>
      <c r="C871" s="85"/>
      <c r="D871" s="85"/>
      <c r="E871" s="85"/>
      <c r="F871" s="85"/>
      <c r="G871" s="85"/>
      <c r="H871" s="85"/>
      <c r="I871" s="85"/>
      <c r="J871" s="85"/>
      <c r="K871" s="85"/>
      <c r="L871" s="85"/>
      <c r="M871" s="85"/>
      <c r="N871" s="85"/>
      <c r="O871" s="85"/>
      <c r="P871" s="85"/>
      <c r="Q871" s="85"/>
      <c r="R871" s="85"/>
      <c r="S871" s="85"/>
    </row>
    <row r="872" spans="1:19">
      <c r="A872" s="85"/>
      <c r="B872" s="85"/>
      <c r="C872" s="85"/>
      <c r="D872" s="85"/>
      <c r="E872" s="85"/>
      <c r="F872" s="85"/>
      <c r="G872" s="85"/>
      <c r="H872" s="85"/>
      <c r="I872" s="85"/>
      <c r="J872" s="85"/>
      <c r="K872" s="85"/>
      <c r="L872" s="85"/>
      <c r="M872" s="85"/>
      <c r="N872" s="85"/>
      <c r="O872" s="85"/>
      <c r="P872" s="85"/>
      <c r="Q872" s="85"/>
      <c r="R872" s="85"/>
      <c r="S872" s="85"/>
    </row>
    <row r="873" spans="1:19">
      <c r="A873" s="85"/>
      <c r="B873" s="85"/>
      <c r="C873" s="85"/>
      <c r="D873" s="85"/>
      <c r="E873" s="85"/>
      <c r="F873" s="85"/>
      <c r="G873" s="85"/>
      <c r="H873" s="85"/>
      <c r="I873" s="85"/>
      <c r="J873" s="85"/>
      <c r="K873" s="85"/>
      <c r="L873" s="85"/>
      <c r="M873" s="85"/>
      <c r="N873" s="85"/>
      <c r="O873" s="85"/>
      <c r="P873" s="85"/>
      <c r="Q873" s="85"/>
      <c r="R873" s="85"/>
      <c r="S873" s="85"/>
    </row>
    <row r="874" spans="1:19">
      <c r="A874" s="85"/>
      <c r="B874" s="85"/>
      <c r="C874" s="85"/>
      <c r="D874" s="85"/>
      <c r="E874" s="85"/>
      <c r="F874" s="85"/>
      <c r="G874" s="85"/>
      <c r="H874" s="85"/>
      <c r="I874" s="85"/>
      <c r="J874" s="85"/>
      <c r="K874" s="85"/>
      <c r="L874" s="85"/>
      <c r="M874" s="85"/>
      <c r="N874" s="85"/>
      <c r="O874" s="85"/>
      <c r="P874" s="85"/>
      <c r="Q874" s="85"/>
      <c r="R874" s="85"/>
      <c r="S874" s="85"/>
    </row>
    <row r="875" spans="1:19">
      <c r="A875" s="85"/>
      <c r="B875" s="85"/>
      <c r="C875" s="85"/>
      <c r="D875" s="85"/>
      <c r="E875" s="85"/>
      <c r="F875" s="85"/>
      <c r="G875" s="85"/>
      <c r="H875" s="85"/>
      <c r="I875" s="85"/>
      <c r="J875" s="85"/>
      <c r="K875" s="85"/>
      <c r="L875" s="85"/>
      <c r="M875" s="85"/>
      <c r="N875" s="85"/>
      <c r="O875" s="85"/>
      <c r="P875" s="85"/>
      <c r="Q875" s="85"/>
      <c r="R875" s="85"/>
      <c r="S875" s="85"/>
    </row>
    <row r="876" spans="1:19">
      <c r="A876" s="85"/>
      <c r="B876" s="85"/>
      <c r="C876" s="85"/>
      <c r="D876" s="85"/>
      <c r="E876" s="85"/>
      <c r="F876" s="85"/>
      <c r="G876" s="85"/>
      <c r="H876" s="85"/>
      <c r="I876" s="85"/>
      <c r="J876" s="85"/>
      <c r="K876" s="85"/>
      <c r="L876" s="85"/>
      <c r="M876" s="85"/>
      <c r="N876" s="85"/>
      <c r="O876" s="85"/>
      <c r="P876" s="85"/>
      <c r="Q876" s="85"/>
      <c r="R876" s="85"/>
      <c r="S876" s="85"/>
    </row>
    <row r="877" spans="1:19">
      <c r="A877" s="85"/>
      <c r="B877" s="85"/>
      <c r="C877" s="85"/>
      <c r="D877" s="85"/>
      <c r="E877" s="85"/>
      <c r="F877" s="85"/>
      <c r="G877" s="85"/>
      <c r="H877" s="85"/>
      <c r="I877" s="85"/>
      <c r="J877" s="85"/>
      <c r="K877" s="85"/>
      <c r="L877" s="85"/>
      <c r="M877" s="85"/>
      <c r="N877" s="85"/>
      <c r="O877" s="85"/>
      <c r="P877" s="85"/>
      <c r="Q877" s="85"/>
      <c r="R877" s="85"/>
      <c r="S877" s="85"/>
    </row>
    <row r="878" spans="1:19">
      <c r="A878" s="85"/>
      <c r="B878" s="85"/>
      <c r="C878" s="85"/>
      <c r="D878" s="85"/>
      <c r="E878" s="85"/>
      <c r="F878" s="85"/>
      <c r="G878" s="85"/>
      <c r="H878" s="85"/>
      <c r="I878" s="85"/>
      <c r="J878" s="85"/>
      <c r="K878" s="85"/>
      <c r="L878" s="85"/>
      <c r="M878" s="85"/>
      <c r="N878" s="85"/>
      <c r="O878" s="85"/>
      <c r="P878" s="85"/>
      <c r="Q878" s="85"/>
      <c r="R878" s="85"/>
      <c r="S878" s="85"/>
    </row>
    <row r="879" spans="1:19">
      <c r="A879" s="85"/>
      <c r="B879" s="85"/>
      <c r="C879" s="85"/>
      <c r="D879" s="85"/>
      <c r="E879" s="85"/>
      <c r="F879" s="85"/>
      <c r="G879" s="85"/>
      <c r="H879" s="85"/>
      <c r="I879" s="85"/>
      <c r="J879" s="85"/>
      <c r="K879" s="85"/>
      <c r="L879" s="85"/>
      <c r="M879" s="85"/>
      <c r="N879" s="85"/>
      <c r="O879" s="85"/>
      <c r="P879" s="85"/>
      <c r="Q879" s="85"/>
      <c r="R879" s="85"/>
      <c r="S879" s="85"/>
    </row>
    <row r="880" spans="1:19">
      <c r="A880" s="85"/>
      <c r="B880" s="85"/>
      <c r="C880" s="85"/>
      <c r="D880" s="85"/>
      <c r="E880" s="85"/>
      <c r="F880" s="85"/>
      <c r="G880" s="85"/>
      <c r="H880" s="85"/>
      <c r="I880" s="85"/>
      <c r="J880" s="85"/>
      <c r="K880" s="85"/>
      <c r="L880" s="85"/>
      <c r="M880" s="85"/>
      <c r="N880" s="85"/>
      <c r="O880" s="85"/>
      <c r="P880" s="85"/>
      <c r="Q880" s="85"/>
      <c r="R880" s="85"/>
      <c r="S880" s="85"/>
    </row>
    <row r="881" spans="1:19">
      <c r="A881" s="85"/>
      <c r="B881" s="85"/>
      <c r="C881" s="85"/>
      <c r="D881" s="85"/>
      <c r="E881" s="85"/>
      <c r="F881" s="85"/>
      <c r="G881" s="85"/>
      <c r="H881" s="85"/>
      <c r="I881" s="85"/>
      <c r="J881" s="85"/>
      <c r="K881" s="85"/>
      <c r="L881" s="85"/>
      <c r="M881" s="85"/>
      <c r="N881" s="85"/>
      <c r="O881" s="85"/>
      <c r="P881" s="85"/>
      <c r="Q881" s="85"/>
      <c r="R881" s="85"/>
      <c r="S881" s="85"/>
    </row>
    <row r="882" spans="1:19">
      <c r="A882" s="85"/>
      <c r="B882" s="85"/>
      <c r="C882" s="85"/>
      <c r="D882" s="85"/>
      <c r="E882" s="85"/>
      <c r="F882" s="85"/>
      <c r="G882" s="85"/>
      <c r="H882" s="85"/>
      <c r="I882" s="85"/>
      <c r="J882" s="85"/>
      <c r="K882" s="85"/>
      <c r="L882" s="85"/>
      <c r="M882" s="85"/>
      <c r="N882" s="85"/>
      <c r="O882" s="85"/>
      <c r="P882" s="85"/>
      <c r="Q882" s="85"/>
      <c r="R882" s="85"/>
      <c r="S882" s="85"/>
    </row>
    <row r="883" spans="1:19">
      <c r="A883" s="85"/>
      <c r="B883" s="85"/>
      <c r="C883" s="85"/>
      <c r="D883" s="85"/>
      <c r="E883" s="85"/>
      <c r="F883" s="85"/>
      <c r="G883" s="85"/>
      <c r="H883" s="85"/>
      <c r="I883" s="85"/>
      <c r="J883" s="85"/>
      <c r="K883" s="85"/>
      <c r="L883" s="85"/>
      <c r="M883" s="85"/>
      <c r="N883" s="85"/>
      <c r="O883" s="85"/>
      <c r="P883" s="85"/>
      <c r="Q883" s="85"/>
      <c r="R883" s="85"/>
      <c r="S883" s="85"/>
    </row>
    <row r="884" spans="1:19">
      <c r="A884" s="85"/>
      <c r="B884" s="85"/>
      <c r="C884" s="85"/>
      <c r="D884" s="85"/>
      <c r="E884" s="85"/>
      <c r="F884" s="85"/>
      <c r="G884" s="85"/>
      <c r="H884" s="85"/>
      <c r="I884" s="85"/>
      <c r="J884" s="85"/>
      <c r="K884" s="85"/>
      <c r="L884" s="85"/>
      <c r="M884" s="85"/>
      <c r="N884" s="85"/>
      <c r="O884" s="85"/>
      <c r="P884" s="85"/>
      <c r="Q884" s="85"/>
      <c r="R884" s="85"/>
      <c r="S884" s="85"/>
    </row>
    <row r="885" spans="1:19">
      <c r="A885" s="85"/>
      <c r="B885" s="85"/>
      <c r="C885" s="85"/>
      <c r="D885" s="85"/>
      <c r="E885" s="85"/>
      <c r="F885" s="85"/>
      <c r="G885" s="85"/>
      <c r="H885" s="85"/>
      <c r="I885" s="85"/>
      <c r="J885" s="85"/>
      <c r="K885" s="85"/>
      <c r="L885" s="85"/>
      <c r="M885" s="85"/>
      <c r="N885" s="85"/>
      <c r="O885" s="85"/>
      <c r="P885" s="85"/>
      <c r="Q885" s="85"/>
      <c r="R885" s="85"/>
      <c r="S885" s="85"/>
    </row>
    <row r="886" spans="1:19">
      <c r="A886" s="85"/>
      <c r="B886" s="85"/>
      <c r="C886" s="85"/>
      <c r="D886" s="85"/>
      <c r="E886" s="85"/>
      <c r="F886" s="85"/>
      <c r="G886" s="85"/>
      <c r="H886" s="85"/>
      <c r="I886" s="85"/>
      <c r="J886" s="85"/>
      <c r="K886" s="85"/>
      <c r="L886" s="85"/>
      <c r="M886" s="85"/>
      <c r="N886" s="85"/>
      <c r="O886" s="85"/>
      <c r="P886" s="85"/>
      <c r="Q886" s="85"/>
      <c r="R886" s="85"/>
      <c r="S886" s="85"/>
    </row>
    <row r="887" spans="1:19">
      <c r="A887" s="85"/>
      <c r="B887" s="85"/>
      <c r="C887" s="85"/>
      <c r="D887" s="85"/>
      <c r="E887" s="85"/>
      <c r="F887" s="85"/>
      <c r="G887" s="85"/>
      <c r="H887" s="85"/>
      <c r="I887" s="85"/>
      <c r="J887" s="85"/>
      <c r="K887" s="85"/>
      <c r="L887" s="85"/>
      <c r="M887" s="85"/>
      <c r="N887" s="85"/>
      <c r="O887" s="85"/>
      <c r="P887" s="85"/>
      <c r="Q887" s="85"/>
      <c r="R887" s="85"/>
      <c r="S887" s="85"/>
    </row>
    <row r="888" spans="1:19">
      <c r="A888" s="85"/>
      <c r="B888" s="85"/>
      <c r="C888" s="85"/>
      <c r="D888" s="85"/>
      <c r="E888" s="85"/>
      <c r="F888" s="85"/>
      <c r="G888" s="85"/>
      <c r="H888" s="85"/>
      <c r="I888" s="85"/>
      <c r="J888" s="85"/>
      <c r="K888" s="85"/>
      <c r="L888" s="85"/>
      <c r="M888" s="85"/>
      <c r="N888" s="85"/>
      <c r="O888" s="85"/>
      <c r="P888" s="85"/>
      <c r="Q888" s="85"/>
      <c r="R888" s="85"/>
      <c r="S888" s="85"/>
    </row>
    <row r="889" spans="1:19">
      <c r="A889" s="85"/>
      <c r="B889" s="85"/>
      <c r="C889" s="85"/>
      <c r="D889" s="85"/>
      <c r="E889" s="85"/>
      <c r="F889" s="85"/>
      <c r="G889" s="85"/>
      <c r="H889" s="85"/>
      <c r="I889" s="85"/>
      <c r="J889" s="85"/>
      <c r="K889" s="85"/>
      <c r="L889" s="85"/>
      <c r="M889" s="85"/>
      <c r="N889" s="85"/>
      <c r="O889" s="85"/>
      <c r="P889" s="85"/>
      <c r="Q889" s="85"/>
      <c r="R889" s="85"/>
      <c r="S889" s="85"/>
    </row>
    <row r="890" spans="1:19">
      <c r="A890" s="85"/>
      <c r="B890" s="85"/>
      <c r="C890" s="85"/>
      <c r="D890" s="85"/>
      <c r="E890" s="85"/>
      <c r="F890" s="85"/>
      <c r="G890" s="85"/>
      <c r="H890" s="85"/>
      <c r="I890" s="85"/>
      <c r="J890" s="85"/>
      <c r="K890" s="85"/>
      <c r="L890" s="85"/>
      <c r="M890" s="85"/>
      <c r="N890" s="85"/>
      <c r="O890" s="85"/>
      <c r="P890" s="85"/>
      <c r="Q890" s="85"/>
      <c r="R890" s="85"/>
      <c r="S890" s="85"/>
    </row>
    <row r="891" spans="1:19">
      <c r="A891" s="85"/>
      <c r="B891" s="85"/>
      <c r="C891" s="85"/>
      <c r="D891" s="85"/>
      <c r="E891" s="85"/>
      <c r="F891" s="85"/>
      <c r="G891" s="85"/>
      <c r="H891" s="85"/>
      <c r="I891" s="85"/>
      <c r="J891" s="85"/>
      <c r="K891" s="85"/>
      <c r="L891" s="85"/>
      <c r="M891" s="85"/>
      <c r="N891" s="85"/>
      <c r="O891" s="85"/>
      <c r="P891" s="85"/>
      <c r="Q891" s="85"/>
      <c r="R891" s="85"/>
      <c r="S891" s="85"/>
    </row>
    <row r="892" spans="1:19">
      <c r="A892" s="85"/>
      <c r="B892" s="85"/>
      <c r="C892" s="85"/>
      <c r="D892" s="85"/>
      <c r="E892" s="85"/>
      <c r="F892" s="85"/>
      <c r="G892" s="85"/>
      <c r="H892" s="85"/>
      <c r="I892" s="85"/>
      <c r="J892" s="85"/>
      <c r="K892" s="85"/>
      <c r="L892" s="85"/>
      <c r="M892" s="85"/>
      <c r="N892" s="85"/>
      <c r="O892" s="85"/>
      <c r="P892" s="85"/>
      <c r="Q892" s="85"/>
      <c r="R892" s="85"/>
      <c r="S892" s="85"/>
    </row>
    <row r="893" spans="1:19">
      <c r="A893" s="85"/>
      <c r="B893" s="85"/>
      <c r="C893" s="85"/>
      <c r="D893" s="85"/>
      <c r="E893" s="85"/>
      <c r="F893" s="85"/>
      <c r="G893" s="85"/>
      <c r="H893" s="85"/>
      <c r="I893" s="85"/>
      <c r="J893" s="85"/>
      <c r="K893" s="85"/>
      <c r="L893" s="85"/>
      <c r="M893" s="85"/>
      <c r="N893" s="85"/>
      <c r="O893" s="85"/>
      <c r="P893" s="85"/>
      <c r="Q893" s="85"/>
      <c r="R893" s="85"/>
      <c r="S893" s="85"/>
    </row>
    <row r="894" spans="1:19">
      <c r="A894" s="85"/>
      <c r="B894" s="85"/>
      <c r="C894" s="85"/>
      <c r="D894" s="85"/>
      <c r="E894" s="85"/>
      <c r="F894" s="85"/>
      <c r="G894" s="85"/>
      <c r="H894" s="85"/>
      <c r="I894" s="85"/>
      <c r="J894" s="85"/>
      <c r="K894" s="85"/>
      <c r="L894" s="85"/>
      <c r="M894" s="85"/>
      <c r="N894" s="85"/>
      <c r="O894" s="85"/>
      <c r="P894" s="85"/>
      <c r="Q894" s="85"/>
      <c r="R894" s="85"/>
      <c r="S894" s="85"/>
    </row>
    <row r="895" spans="1:19">
      <c r="A895" s="85"/>
      <c r="B895" s="85"/>
      <c r="C895" s="85"/>
      <c r="D895" s="85"/>
      <c r="E895" s="85"/>
      <c r="F895" s="85"/>
      <c r="G895" s="85"/>
      <c r="H895" s="85"/>
      <c r="I895" s="85"/>
      <c r="J895" s="85"/>
      <c r="K895" s="85"/>
      <c r="L895" s="85"/>
      <c r="M895" s="85"/>
      <c r="N895" s="85"/>
      <c r="O895" s="85"/>
      <c r="P895" s="85"/>
      <c r="Q895" s="85"/>
      <c r="R895" s="85"/>
      <c r="S895" s="85"/>
    </row>
    <row r="896" spans="1:19">
      <c r="A896" s="85"/>
      <c r="B896" s="85"/>
      <c r="C896" s="85"/>
      <c r="D896" s="85"/>
      <c r="E896" s="85"/>
      <c r="F896" s="85"/>
      <c r="G896" s="85"/>
      <c r="H896" s="85"/>
      <c r="I896" s="85"/>
      <c r="J896" s="85"/>
      <c r="K896" s="85"/>
      <c r="L896" s="85"/>
      <c r="M896" s="85"/>
      <c r="N896" s="85"/>
      <c r="O896" s="85"/>
      <c r="P896" s="85"/>
      <c r="Q896" s="85"/>
      <c r="R896" s="85"/>
      <c r="S896" s="85"/>
    </row>
    <row r="897" spans="1:19">
      <c r="A897" s="85"/>
      <c r="B897" s="85"/>
      <c r="C897" s="85"/>
      <c r="D897" s="85"/>
      <c r="E897" s="85"/>
      <c r="F897" s="85"/>
      <c r="G897" s="85"/>
      <c r="H897" s="85"/>
      <c r="I897" s="85"/>
      <c r="J897" s="85"/>
      <c r="K897" s="85"/>
      <c r="L897" s="85"/>
      <c r="M897" s="85"/>
      <c r="N897" s="85"/>
      <c r="O897" s="85"/>
      <c r="P897" s="85"/>
      <c r="Q897" s="85"/>
      <c r="R897" s="85"/>
      <c r="S897" s="85"/>
    </row>
    <row r="898" spans="1:19">
      <c r="A898" s="85"/>
      <c r="B898" s="85"/>
      <c r="C898" s="85"/>
      <c r="D898" s="85"/>
      <c r="E898" s="85"/>
      <c r="F898" s="85"/>
      <c r="G898" s="85"/>
      <c r="H898" s="85"/>
      <c r="I898" s="85"/>
      <c r="J898" s="85"/>
      <c r="K898" s="85"/>
      <c r="L898" s="85"/>
      <c r="M898" s="85"/>
      <c r="N898" s="85"/>
      <c r="O898" s="85"/>
      <c r="P898" s="85"/>
      <c r="Q898" s="85"/>
      <c r="R898" s="85"/>
      <c r="S898" s="85"/>
    </row>
    <row r="899" spans="1:19">
      <c r="A899" s="85"/>
      <c r="B899" s="85"/>
      <c r="C899" s="85"/>
      <c r="D899" s="85"/>
      <c r="E899" s="85"/>
      <c r="F899" s="85"/>
      <c r="G899" s="85"/>
      <c r="H899" s="85"/>
      <c r="I899" s="85"/>
      <c r="J899" s="85"/>
      <c r="K899" s="85"/>
      <c r="L899" s="85"/>
      <c r="M899" s="85"/>
      <c r="N899" s="85"/>
      <c r="O899" s="85"/>
      <c r="P899" s="85"/>
      <c r="Q899" s="85"/>
      <c r="R899" s="85"/>
      <c r="S899" s="85"/>
    </row>
    <row r="900" spans="1:19">
      <c r="A900" s="85"/>
      <c r="B900" s="85"/>
      <c r="C900" s="85"/>
      <c r="D900" s="85"/>
      <c r="E900" s="85"/>
      <c r="F900" s="85"/>
      <c r="G900" s="85"/>
      <c r="H900" s="85"/>
      <c r="I900" s="85"/>
      <c r="J900" s="85"/>
      <c r="K900" s="85"/>
      <c r="L900" s="85"/>
      <c r="M900" s="85"/>
      <c r="N900" s="85"/>
      <c r="O900" s="85"/>
      <c r="P900" s="85"/>
      <c r="Q900" s="85"/>
      <c r="R900" s="85"/>
      <c r="S900" s="85"/>
    </row>
    <row r="901" spans="1:19">
      <c r="A901" s="85"/>
      <c r="B901" s="85"/>
      <c r="C901" s="85"/>
      <c r="D901" s="85"/>
      <c r="E901" s="85"/>
      <c r="F901" s="85"/>
      <c r="G901" s="85"/>
      <c r="H901" s="85"/>
      <c r="I901" s="85"/>
      <c r="J901" s="85"/>
      <c r="K901" s="85"/>
      <c r="L901" s="85"/>
      <c r="M901" s="85"/>
      <c r="N901" s="85"/>
      <c r="O901" s="85"/>
      <c r="P901" s="85"/>
      <c r="Q901" s="85"/>
      <c r="R901" s="85"/>
      <c r="S901" s="85"/>
    </row>
    <row r="902" spans="1:19">
      <c r="A902" s="85"/>
      <c r="B902" s="85"/>
      <c r="C902" s="85"/>
      <c r="D902" s="85"/>
      <c r="E902" s="85"/>
      <c r="F902" s="85"/>
      <c r="G902" s="85"/>
      <c r="H902" s="85"/>
      <c r="I902" s="85"/>
      <c r="J902" s="85"/>
      <c r="K902" s="85"/>
      <c r="L902" s="85"/>
      <c r="M902" s="85"/>
      <c r="N902" s="85"/>
      <c r="O902" s="85"/>
      <c r="P902" s="85"/>
      <c r="Q902" s="85"/>
      <c r="R902" s="85"/>
      <c r="S902" s="85"/>
    </row>
    <row r="903" spans="1:19">
      <c r="A903" s="85"/>
      <c r="B903" s="85"/>
      <c r="C903" s="85"/>
      <c r="D903" s="85"/>
      <c r="E903" s="85"/>
      <c r="F903" s="85"/>
      <c r="G903" s="85"/>
      <c r="H903" s="85"/>
      <c r="I903" s="85"/>
      <c r="J903" s="85"/>
      <c r="K903" s="85"/>
      <c r="L903" s="85"/>
      <c r="M903" s="85"/>
      <c r="N903" s="85"/>
      <c r="O903" s="85"/>
      <c r="P903" s="85"/>
      <c r="Q903" s="85"/>
      <c r="R903" s="85"/>
      <c r="S903" s="85"/>
    </row>
    <row r="904" spans="1:19">
      <c r="A904" s="85"/>
      <c r="B904" s="85"/>
      <c r="C904" s="85"/>
      <c r="D904" s="85"/>
      <c r="E904" s="85"/>
      <c r="F904" s="85"/>
      <c r="G904" s="85"/>
      <c r="H904" s="85"/>
      <c r="I904" s="85"/>
      <c r="J904" s="85"/>
      <c r="K904" s="85"/>
      <c r="L904" s="85"/>
      <c r="M904" s="85"/>
      <c r="N904" s="85"/>
      <c r="O904" s="85"/>
      <c r="P904" s="85"/>
      <c r="Q904" s="85"/>
      <c r="R904" s="85"/>
      <c r="S904" s="85"/>
    </row>
    <row r="905" spans="1:19">
      <c r="A905" s="85"/>
      <c r="B905" s="85"/>
      <c r="C905" s="85"/>
      <c r="D905" s="85"/>
      <c r="E905" s="85"/>
      <c r="F905" s="85"/>
      <c r="G905" s="85"/>
      <c r="H905" s="85"/>
      <c r="I905" s="85"/>
      <c r="J905" s="85"/>
      <c r="K905" s="85"/>
      <c r="L905" s="85"/>
      <c r="M905" s="85"/>
      <c r="N905" s="85"/>
      <c r="O905" s="85"/>
      <c r="P905" s="85"/>
      <c r="Q905" s="85"/>
      <c r="R905" s="85"/>
      <c r="S905" s="85"/>
    </row>
    <row r="906" spans="1:19">
      <c r="A906" s="85"/>
      <c r="B906" s="85"/>
      <c r="C906" s="85"/>
      <c r="D906" s="85"/>
      <c r="E906" s="85"/>
      <c r="F906" s="85"/>
      <c r="G906" s="85"/>
      <c r="H906" s="85"/>
      <c r="I906" s="85"/>
      <c r="J906" s="85"/>
      <c r="K906" s="85"/>
      <c r="L906" s="85"/>
      <c r="M906" s="85"/>
      <c r="N906" s="85"/>
      <c r="O906" s="85"/>
      <c r="P906" s="85"/>
      <c r="Q906" s="85"/>
      <c r="R906" s="85"/>
      <c r="S906" s="85"/>
    </row>
    <row r="907" spans="1:19">
      <c r="A907" s="85"/>
      <c r="B907" s="85"/>
      <c r="C907" s="85"/>
      <c r="D907" s="85"/>
      <c r="E907" s="85"/>
      <c r="F907" s="85"/>
      <c r="G907" s="85"/>
      <c r="H907" s="85"/>
      <c r="I907" s="85"/>
      <c r="J907" s="85"/>
      <c r="K907" s="85"/>
      <c r="L907" s="85"/>
      <c r="M907" s="85"/>
      <c r="N907" s="85"/>
      <c r="O907" s="85"/>
      <c r="P907" s="85"/>
      <c r="Q907" s="85"/>
      <c r="R907" s="85"/>
      <c r="S907" s="85"/>
    </row>
    <row r="908" spans="1:19">
      <c r="A908" s="85"/>
      <c r="B908" s="85"/>
      <c r="C908" s="85"/>
      <c r="D908" s="85"/>
      <c r="E908" s="85"/>
      <c r="F908" s="85"/>
      <c r="G908" s="85"/>
      <c r="H908" s="85"/>
      <c r="I908" s="85"/>
      <c r="J908" s="85"/>
      <c r="K908" s="85"/>
      <c r="L908" s="85"/>
      <c r="M908" s="85"/>
      <c r="N908" s="85"/>
      <c r="O908" s="85"/>
      <c r="P908" s="85"/>
      <c r="Q908" s="85"/>
      <c r="R908" s="85"/>
      <c r="S908" s="85"/>
    </row>
    <row r="909" spans="1:19">
      <c r="A909" s="85"/>
      <c r="B909" s="85"/>
      <c r="C909" s="85"/>
      <c r="D909" s="85"/>
      <c r="E909" s="85"/>
      <c r="F909" s="85"/>
      <c r="G909" s="85"/>
      <c r="H909" s="85"/>
      <c r="I909" s="85"/>
      <c r="J909" s="85"/>
      <c r="K909" s="85"/>
      <c r="L909" s="85"/>
      <c r="M909" s="85"/>
      <c r="N909" s="85"/>
      <c r="O909" s="85"/>
      <c r="P909" s="85"/>
      <c r="Q909" s="85"/>
      <c r="R909" s="85"/>
      <c r="S909" s="85"/>
    </row>
    <row r="910" spans="1:19">
      <c r="A910" s="85"/>
      <c r="B910" s="85"/>
      <c r="C910" s="85"/>
      <c r="D910" s="85"/>
      <c r="E910" s="85"/>
      <c r="F910" s="85"/>
      <c r="G910" s="85"/>
      <c r="H910" s="85"/>
      <c r="I910" s="85"/>
      <c r="J910" s="85"/>
      <c r="K910" s="85"/>
      <c r="L910" s="85"/>
      <c r="M910" s="85"/>
      <c r="N910" s="85"/>
      <c r="O910" s="85"/>
      <c r="P910" s="85"/>
      <c r="Q910" s="85"/>
      <c r="R910" s="85"/>
      <c r="S910" s="85"/>
    </row>
    <row r="911" spans="1:19">
      <c r="A911" s="85"/>
      <c r="B911" s="85"/>
      <c r="C911" s="85"/>
      <c r="D911" s="85"/>
      <c r="E911" s="85"/>
      <c r="F911" s="85"/>
      <c r="G911" s="85"/>
      <c r="H911" s="85"/>
      <c r="I911" s="85"/>
      <c r="J911" s="85"/>
      <c r="K911" s="85"/>
      <c r="L911" s="85"/>
      <c r="M911" s="85"/>
      <c r="N911" s="85"/>
      <c r="O911" s="85"/>
      <c r="P911" s="85"/>
      <c r="Q911" s="85"/>
      <c r="R911" s="85"/>
      <c r="S911" s="85"/>
    </row>
    <row r="912" spans="1:19">
      <c r="A912" s="85"/>
      <c r="B912" s="85"/>
      <c r="C912" s="85"/>
      <c r="D912" s="85"/>
      <c r="E912" s="85"/>
      <c r="F912" s="85"/>
      <c r="G912" s="85"/>
      <c r="H912" s="85"/>
      <c r="I912" s="85"/>
      <c r="J912" s="85"/>
      <c r="K912" s="85"/>
      <c r="L912" s="85"/>
      <c r="M912" s="85"/>
      <c r="N912" s="85"/>
      <c r="O912" s="85"/>
      <c r="P912" s="85"/>
      <c r="Q912" s="85"/>
      <c r="R912" s="85"/>
      <c r="S912" s="85"/>
    </row>
    <row r="913" spans="1:19">
      <c r="A913" s="85"/>
      <c r="B913" s="85"/>
      <c r="C913" s="85"/>
      <c r="D913" s="85"/>
      <c r="E913" s="85"/>
      <c r="F913" s="85"/>
      <c r="G913" s="85"/>
      <c r="H913" s="85"/>
      <c r="I913" s="85"/>
      <c r="J913" s="85"/>
      <c r="K913" s="85"/>
      <c r="L913" s="85"/>
      <c r="M913" s="85"/>
      <c r="N913" s="85"/>
      <c r="O913" s="85"/>
      <c r="P913" s="85"/>
      <c r="Q913" s="85"/>
      <c r="R913" s="85"/>
      <c r="S913" s="85"/>
    </row>
    <row r="914" spans="1:19">
      <c r="A914" s="85"/>
      <c r="B914" s="85"/>
      <c r="C914" s="85"/>
      <c r="D914" s="85"/>
      <c r="E914" s="85"/>
      <c r="F914" s="85"/>
      <c r="G914" s="85"/>
      <c r="H914" s="85"/>
      <c r="I914" s="85"/>
      <c r="J914" s="85"/>
      <c r="K914" s="85"/>
      <c r="L914" s="85"/>
      <c r="M914" s="85"/>
      <c r="N914" s="85"/>
      <c r="O914" s="85"/>
      <c r="P914" s="85"/>
      <c r="Q914" s="85"/>
      <c r="R914" s="85"/>
      <c r="S914" s="85"/>
    </row>
    <row r="915" spans="1:19">
      <c r="A915" s="85"/>
      <c r="B915" s="85"/>
      <c r="C915" s="85"/>
      <c r="D915" s="85"/>
      <c r="E915" s="85"/>
      <c r="F915" s="85"/>
      <c r="G915" s="85"/>
      <c r="H915" s="85"/>
      <c r="I915" s="85"/>
      <c r="J915" s="85"/>
      <c r="K915" s="85"/>
      <c r="L915" s="85"/>
      <c r="M915" s="85"/>
      <c r="N915" s="85"/>
      <c r="O915" s="85"/>
      <c r="P915" s="85"/>
      <c r="Q915" s="85"/>
      <c r="R915" s="85"/>
      <c r="S915" s="85"/>
    </row>
    <row r="916" spans="1:19">
      <c r="A916" s="85"/>
      <c r="B916" s="85"/>
      <c r="C916" s="85"/>
      <c r="D916" s="85"/>
      <c r="E916" s="85"/>
      <c r="F916" s="85"/>
      <c r="G916" s="85"/>
      <c r="H916" s="85"/>
      <c r="I916" s="85"/>
      <c r="J916" s="85"/>
      <c r="K916" s="85"/>
      <c r="L916" s="85"/>
      <c r="M916" s="85"/>
      <c r="N916" s="85"/>
      <c r="O916" s="85"/>
      <c r="P916" s="85"/>
      <c r="Q916" s="85"/>
      <c r="R916" s="85"/>
      <c r="S916" s="85"/>
    </row>
    <row r="917" spans="1:19">
      <c r="A917" s="85"/>
      <c r="B917" s="85"/>
      <c r="C917" s="85"/>
      <c r="D917" s="85"/>
      <c r="E917" s="85"/>
      <c r="F917" s="85"/>
      <c r="G917" s="85"/>
      <c r="H917" s="85"/>
      <c r="I917" s="85"/>
      <c r="J917" s="85"/>
      <c r="K917" s="85"/>
      <c r="L917" s="85"/>
      <c r="M917" s="85"/>
      <c r="N917" s="85"/>
      <c r="O917" s="85"/>
      <c r="P917" s="85"/>
      <c r="Q917" s="85"/>
      <c r="R917" s="85"/>
      <c r="S917" s="85"/>
    </row>
    <row r="918" spans="1:19">
      <c r="A918" s="85"/>
      <c r="B918" s="85"/>
      <c r="C918" s="85"/>
      <c r="D918" s="85"/>
      <c r="E918" s="85"/>
      <c r="F918" s="85"/>
      <c r="G918" s="85"/>
      <c r="H918" s="85"/>
      <c r="I918" s="85"/>
      <c r="J918" s="85"/>
      <c r="K918" s="85"/>
      <c r="L918" s="85"/>
      <c r="M918" s="85"/>
      <c r="N918" s="85"/>
      <c r="O918" s="85"/>
      <c r="P918" s="85"/>
      <c r="Q918" s="85"/>
      <c r="R918" s="85"/>
      <c r="S918" s="85"/>
    </row>
    <row r="919" spans="1:19">
      <c r="A919" s="85"/>
      <c r="B919" s="85"/>
      <c r="C919" s="85"/>
      <c r="D919" s="85"/>
      <c r="E919" s="85"/>
      <c r="F919" s="85"/>
      <c r="G919" s="85"/>
      <c r="H919" s="85"/>
      <c r="I919" s="85"/>
      <c r="J919" s="85"/>
      <c r="K919" s="85"/>
      <c r="L919" s="85"/>
      <c r="M919" s="85"/>
      <c r="N919" s="85"/>
      <c r="O919" s="85"/>
      <c r="P919" s="85"/>
      <c r="Q919" s="85"/>
      <c r="R919" s="85"/>
      <c r="S919" s="85"/>
    </row>
    <row r="920" spans="1:19">
      <c r="A920" s="85"/>
      <c r="B920" s="85"/>
      <c r="C920" s="85"/>
      <c r="D920" s="85"/>
      <c r="E920" s="85"/>
      <c r="F920" s="85"/>
      <c r="G920" s="85"/>
      <c r="H920" s="85"/>
      <c r="I920" s="85"/>
      <c r="J920" s="85"/>
      <c r="K920" s="85"/>
      <c r="L920" s="85"/>
      <c r="M920" s="85"/>
      <c r="N920" s="85"/>
      <c r="O920" s="85"/>
      <c r="P920" s="85"/>
      <c r="Q920" s="85"/>
      <c r="R920" s="85"/>
      <c r="S920" s="85"/>
    </row>
    <row r="921" spans="1:19">
      <c r="A921" s="85"/>
      <c r="B921" s="85"/>
      <c r="C921" s="85"/>
      <c r="D921" s="85"/>
      <c r="E921" s="85"/>
      <c r="F921" s="85"/>
      <c r="G921" s="85"/>
      <c r="H921" s="85"/>
      <c r="I921" s="85"/>
      <c r="J921" s="85"/>
      <c r="K921" s="85"/>
      <c r="L921" s="85"/>
      <c r="M921" s="85"/>
      <c r="N921" s="85"/>
      <c r="O921" s="85"/>
      <c r="P921" s="85"/>
      <c r="Q921" s="85"/>
      <c r="R921" s="85"/>
      <c r="S921" s="85"/>
    </row>
    <row r="922" spans="1:19">
      <c r="A922" s="85"/>
      <c r="B922" s="85"/>
      <c r="C922" s="85"/>
      <c r="D922" s="85"/>
      <c r="E922" s="85"/>
      <c r="F922" s="85"/>
      <c r="G922" s="85"/>
      <c r="H922" s="85"/>
      <c r="I922" s="85"/>
      <c r="J922" s="85"/>
      <c r="K922" s="85"/>
      <c r="L922" s="85"/>
      <c r="M922" s="85"/>
      <c r="N922" s="85"/>
      <c r="O922" s="85"/>
      <c r="P922" s="85"/>
      <c r="Q922" s="85"/>
      <c r="R922" s="85"/>
      <c r="S922" s="85"/>
    </row>
    <row r="923" spans="1:19">
      <c r="A923" s="85"/>
      <c r="B923" s="85"/>
      <c r="C923" s="85"/>
      <c r="D923" s="85"/>
      <c r="E923" s="85"/>
      <c r="F923" s="85"/>
      <c r="G923" s="85"/>
      <c r="H923" s="85"/>
      <c r="I923" s="85"/>
      <c r="J923" s="85"/>
      <c r="K923" s="85"/>
      <c r="L923" s="85"/>
      <c r="M923" s="85"/>
      <c r="N923" s="85"/>
      <c r="O923" s="85"/>
      <c r="P923" s="85"/>
      <c r="Q923" s="85"/>
      <c r="R923" s="85"/>
      <c r="S923" s="85"/>
    </row>
    <row r="924" spans="1:19">
      <c r="A924" s="85"/>
      <c r="B924" s="85"/>
      <c r="C924" s="85"/>
      <c r="D924" s="85"/>
      <c r="E924" s="85"/>
      <c r="F924" s="85"/>
      <c r="G924" s="85"/>
      <c r="H924" s="85"/>
      <c r="I924" s="85"/>
      <c r="J924" s="85"/>
      <c r="K924" s="85"/>
      <c r="L924" s="85"/>
      <c r="M924" s="85"/>
      <c r="N924" s="85"/>
      <c r="O924" s="85"/>
      <c r="P924" s="85"/>
      <c r="Q924" s="85"/>
      <c r="R924" s="85"/>
      <c r="S924" s="85"/>
    </row>
    <row r="925" spans="1:19">
      <c r="A925" s="85"/>
      <c r="B925" s="85"/>
      <c r="C925" s="85"/>
      <c r="D925" s="85"/>
      <c r="E925" s="85"/>
      <c r="F925" s="85"/>
      <c r="G925" s="85"/>
      <c r="H925" s="85"/>
      <c r="I925" s="85"/>
      <c r="J925" s="85"/>
      <c r="K925" s="85"/>
      <c r="L925" s="85"/>
      <c r="M925" s="85"/>
      <c r="N925" s="85"/>
      <c r="O925" s="85"/>
      <c r="P925" s="85"/>
      <c r="Q925" s="85"/>
      <c r="R925" s="85"/>
      <c r="S925" s="85"/>
    </row>
    <row r="926" spans="1:19">
      <c r="A926" s="85"/>
      <c r="B926" s="85"/>
      <c r="C926" s="85"/>
      <c r="D926" s="85"/>
      <c r="E926" s="85"/>
      <c r="F926" s="85"/>
      <c r="G926" s="85"/>
      <c r="H926" s="85"/>
      <c r="I926" s="85"/>
      <c r="J926" s="85"/>
      <c r="K926" s="85"/>
      <c r="L926" s="85"/>
      <c r="M926" s="85"/>
      <c r="N926" s="85"/>
      <c r="O926" s="85"/>
      <c r="P926" s="85"/>
      <c r="Q926" s="85"/>
      <c r="R926" s="85"/>
      <c r="S926" s="85"/>
    </row>
    <row r="927" spans="1:19">
      <c r="A927" s="85"/>
      <c r="B927" s="85"/>
      <c r="C927" s="85"/>
      <c r="D927" s="85"/>
      <c r="E927" s="85"/>
      <c r="F927" s="85"/>
      <c r="G927" s="85"/>
      <c r="H927" s="85"/>
      <c r="I927" s="85"/>
      <c r="J927" s="85"/>
      <c r="K927" s="85"/>
      <c r="L927" s="85"/>
      <c r="M927" s="85"/>
      <c r="N927" s="85"/>
      <c r="O927" s="85"/>
      <c r="P927" s="85"/>
      <c r="Q927" s="85"/>
      <c r="R927" s="85"/>
      <c r="S927" s="85"/>
    </row>
    <row r="928" spans="1:19">
      <c r="A928" s="85"/>
      <c r="B928" s="85"/>
      <c r="C928" s="85"/>
      <c r="D928" s="85"/>
      <c r="E928" s="85"/>
      <c r="F928" s="85"/>
      <c r="G928" s="85"/>
      <c r="H928" s="85"/>
      <c r="I928" s="85"/>
      <c r="J928" s="85"/>
      <c r="K928" s="85"/>
      <c r="L928" s="85"/>
      <c r="M928" s="85"/>
      <c r="N928" s="85"/>
      <c r="O928" s="85"/>
      <c r="P928" s="85"/>
      <c r="Q928" s="85"/>
      <c r="R928" s="85"/>
      <c r="S928" s="85"/>
    </row>
    <row r="929" spans="1:19">
      <c r="A929" s="85"/>
      <c r="B929" s="85"/>
      <c r="C929" s="85"/>
      <c r="D929" s="85"/>
      <c r="E929" s="85"/>
      <c r="F929" s="85"/>
      <c r="G929" s="85"/>
      <c r="H929" s="85"/>
      <c r="I929" s="85"/>
      <c r="J929" s="85"/>
      <c r="K929" s="85"/>
      <c r="L929" s="85"/>
      <c r="M929" s="85"/>
      <c r="N929" s="85"/>
      <c r="O929" s="85"/>
      <c r="P929" s="85"/>
      <c r="Q929" s="85"/>
      <c r="R929" s="85"/>
      <c r="S929" s="85"/>
    </row>
    <row r="930" spans="1:19">
      <c r="A930" s="85"/>
      <c r="B930" s="85"/>
      <c r="C930" s="85"/>
      <c r="D930" s="85"/>
      <c r="E930" s="85"/>
      <c r="F930" s="85"/>
      <c r="G930" s="85"/>
      <c r="H930" s="85"/>
      <c r="I930" s="85"/>
      <c r="J930" s="85"/>
      <c r="K930" s="85"/>
      <c r="L930" s="85"/>
      <c r="M930" s="85"/>
      <c r="N930" s="85"/>
      <c r="O930" s="85"/>
      <c r="P930" s="85"/>
      <c r="Q930" s="85"/>
      <c r="R930" s="85"/>
      <c r="S930" s="85"/>
    </row>
    <row r="931" spans="1:19">
      <c r="A931" s="85"/>
      <c r="B931" s="85"/>
      <c r="C931" s="85"/>
      <c r="D931" s="85"/>
      <c r="E931" s="85"/>
      <c r="F931" s="85"/>
      <c r="G931" s="85"/>
      <c r="H931" s="85"/>
      <c r="I931" s="85"/>
      <c r="J931" s="85"/>
      <c r="K931" s="85"/>
      <c r="L931" s="85"/>
      <c r="M931" s="85"/>
      <c r="N931" s="85"/>
      <c r="O931" s="85"/>
      <c r="P931" s="85"/>
      <c r="Q931" s="85"/>
      <c r="R931" s="85"/>
      <c r="S931" s="85"/>
    </row>
    <row r="932" spans="1:19">
      <c r="A932" s="85"/>
      <c r="B932" s="85"/>
      <c r="C932" s="85"/>
      <c r="D932" s="85"/>
      <c r="E932" s="85"/>
      <c r="F932" s="85"/>
      <c r="G932" s="85"/>
      <c r="H932" s="85"/>
      <c r="I932" s="85"/>
      <c r="J932" s="85"/>
      <c r="K932" s="85"/>
      <c r="L932" s="85"/>
      <c r="M932" s="85"/>
      <c r="N932" s="85"/>
      <c r="O932" s="85"/>
      <c r="P932" s="85"/>
      <c r="Q932" s="85"/>
      <c r="R932" s="85"/>
      <c r="S932" s="85"/>
    </row>
    <row r="933" spans="1:19">
      <c r="A933" s="85"/>
      <c r="B933" s="85"/>
      <c r="C933" s="85"/>
      <c r="D933" s="85"/>
      <c r="E933" s="85"/>
      <c r="F933" s="85"/>
      <c r="G933" s="85"/>
      <c r="H933" s="85"/>
      <c r="I933" s="85"/>
      <c r="J933" s="85"/>
      <c r="K933" s="85"/>
      <c r="L933" s="85"/>
      <c r="M933" s="85"/>
      <c r="N933" s="85"/>
      <c r="O933" s="85"/>
      <c r="P933" s="85"/>
      <c r="Q933" s="85"/>
      <c r="R933" s="85"/>
      <c r="S933" s="85"/>
    </row>
    <row r="934" spans="1:19">
      <c r="A934" s="85"/>
      <c r="B934" s="85"/>
      <c r="C934" s="85"/>
      <c r="D934" s="85"/>
      <c r="E934" s="85"/>
      <c r="F934" s="85"/>
      <c r="G934" s="85"/>
      <c r="H934" s="85"/>
      <c r="I934" s="85"/>
      <c r="J934" s="85"/>
      <c r="K934" s="85"/>
      <c r="L934" s="85"/>
      <c r="M934" s="85"/>
      <c r="N934" s="85"/>
      <c r="O934" s="85"/>
      <c r="P934" s="85"/>
      <c r="Q934" s="85"/>
      <c r="R934" s="85"/>
      <c r="S934" s="85"/>
    </row>
    <row r="935" spans="1:19">
      <c r="A935" s="85"/>
      <c r="B935" s="85"/>
      <c r="C935" s="85"/>
      <c r="D935" s="85"/>
      <c r="E935" s="85"/>
      <c r="F935" s="85"/>
      <c r="G935" s="85"/>
      <c r="H935" s="85"/>
      <c r="I935" s="85"/>
      <c r="J935" s="85"/>
      <c r="K935" s="85"/>
      <c r="L935" s="85"/>
      <c r="M935" s="85"/>
      <c r="N935" s="85"/>
      <c r="O935" s="85"/>
      <c r="P935" s="85"/>
      <c r="Q935" s="85"/>
      <c r="R935" s="85"/>
      <c r="S935" s="85"/>
    </row>
    <row r="936" spans="1:19">
      <c r="A936" s="85"/>
      <c r="B936" s="85"/>
      <c r="C936" s="85"/>
      <c r="D936" s="85"/>
      <c r="E936" s="85"/>
      <c r="F936" s="85"/>
      <c r="G936" s="85"/>
      <c r="H936" s="85"/>
      <c r="I936" s="85"/>
      <c r="J936" s="85"/>
      <c r="K936" s="85"/>
      <c r="L936" s="85"/>
      <c r="M936" s="85"/>
      <c r="N936" s="85"/>
      <c r="O936" s="85"/>
      <c r="P936" s="85"/>
      <c r="Q936" s="85"/>
      <c r="R936" s="85"/>
      <c r="S936" s="85"/>
    </row>
    <row r="937" spans="1:19">
      <c r="A937" s="85"/>
      <c r="B937" s="85"/>
      <c r="C937" s="85"/>
      <c r="D937" s="85"/>
      <c r="E937" s="85"/>
      <c r="F937" s="85"/>
      <c r="G937" s="85"/>
      <c r="H937" s="85"/>
      <c r="I937" s="85"/>
      <c r="J937" s="85"/>
      <c r="K937" s="85"/>
      <c r="L937" s="85"/>
      <c r="M937" s="85"/>
      <c r="N937" s="85"/>
      <c r="O937" s="85"/>
      <c r="P937" s="85"/>
      <c r="Q937" s="85"/>
      <c r="R937" s="85"/>
      <c r="S937" s="85"/>
    </row>
    <row r="938" spans="1:19">
      <c r="A938" s="85"/>
      <c r="B938" s="85"/>
      <c r="C938" s="85"/>
      <c r="D938" s="85"/>
      <c r="E938" s="85"/>
      <c r="F938" s="85"/>
      <c r="G938" s="85"/>
      <c r="H938" s="85"/>
      <c r="I938" s="85"/>
      <c r="J938" s="85"/>
      <c r="K938" s="85"/>
      <c r="L938" s="85"/>
      <c r="M938" s="85"/>
      <c r="N938" s="85"/>
      <c r="O938" s="85"/>
      <c r="P938" s="85"/>
      <c r="Q938" s="85"/>
      <c r="R938" s="85"/>
      <c r="S938" s="85"/>
    </row>
    <row r="939" spans="1:19">
      <c r="A939" s="85"/>
      <c r="B939" s="85"/>
      <c r="C939" s="85"/>
      <c r="D939" s="85"/>
      <c r="E939" s="85"/>
      <c r="F939" s="85"/>
      <c r="G939" s="85"/>
      <c r="H939" s="85"/>
      <c r="I939" s="85"/>
      <c r="J939" s="85"/>
      <c r="K939" s="85"/>
      <c r="L939" s="85"/>
      <c r="M939" s="85"/>
      <c r="N939" s="85"/>
      <c r="O939" s="85"/>
      <c r="P939" s="85"/>
      <c r="Q939" s="85"/>
      <c r="R939" s="85"/>
      <c r="S939" s="85"/>
    </row>
    <row r="940" spans="1:19">
      <c r="A940" s="85"/>
      <c r="B940" s="85"/>
      <c r="C940" s="85"/>
      <c r="D940" s="85"/>
      <c r="E940" s="85"/>
      <c r="F940" s="85"/>
      <c r="G940" s="85"/>
      <c r="H940" s="85"/>
      <c r="I940" s="85"/>
      <c r="J940" s="85"/>
      <c r="K940" s="85"/>
      <c r="L940" s="85"/>
      <c r="M940" s="85"/>
      <c r="N940" s="85"/>
      <c r="O940" s="85"/>
      <c r="P940" s="85"/>
      <c r="Q940" s="85"/>
      <c r="R940" s="85"/>
      <c r="S940" s="85"/>
    </row>
    <row r="941" spans="1:19">
      <c r="A941" s="85"/>
      <c r="B941" s="85"/>
      <c r="C941" s="85"/>
      <c r="D941" s="85"/>
      <c r="E941" s="85"/>
      <c r="F941" s="85"/>
      <c r="G941" s="85"/>
      <c r="H941" s="85"/>
      <c r="I941" s="85"/>
      <c r="J941" s="85"/>
      <c r="K941" s="85"/>
      <c r="L941" s="85"/>
      <c r="M941" s="85"/>
      <c r="N941" s="85"/>
      <c r="O941" s="85"/>
      <c r="P941" s="85"/>
      <c r="Q941" s="85"/>
      <c r="R941" s="85"/>
      <c r="S941" s="85"/>
    </row>
    <row r="942" spans="1:19">
      <c r="A942" s="85"/>
      <c r="B942" s="85"/>
      <c r="C942" s="85"/>
      <c r="D942" s="85"/>
      <c r="E942" s="85"/>
      <c r="F942" s="85"/>
      <c r="G942" s="85"/>
      <c r="H942" s="85"/>
      <c r="I942" s="85"/>
      <c r="J942" s="85"/>
      <c r="K942" s="85"/>
      <c r="L942" s="85"/>
      <c r="M942" s="85"/>
      <c r="N942" s="85"/>
      <c r="O942" s="85"/>
      <c r="P942" s="85"/>
      <c r="Q942" s="85"/>
      <c r="R942" s="85"/>
      <c r="S942" s="85"/>
    </row>
    <row r="943" spans="1:19">
      <c r="A943" s="85"/>
      <c r="B943" s="85"/>
      <c r="C943" s="85"/>
      <c r="D943" s="85"/>
      <c r="E943" s="85"/>
      <c r="F943" s="85"/>
      <c r="G943" s="85"/>
      <c r="H943" s="85"/>
      <c r="I943" s="85"/>
      <c r="J943" s="85"/>
      <c r="K943" s="85"/>
      <c r="L943" s="85"/>
      <c r="M943" s="85"/>
      <c r="N943" s="85"/>
      <c r="O943" s="85"/>
      <c r="P943" s="85"/>
      <c r="Q943" s="85"/>
      <c r="R943" s="85"/>
      <c r="S943" s="85"/>
    </row>
    <row r="944" spans="1:19">
      <c r="A944" s="85"/>
      <c r="B944" s="85"/>
      <c r="C944" s="85"/>
      <c r="D944" s="85"/>
      <c r="E944" s="85"/>
      <c r="F944" s="85"/>
      <c r="G944" s="85"/>
      <c r="H944" s="85"/>
      <c r="I944" s="85"/>
      <c r="J944" s="85"/>
      <c r="K944" s="85"/>
      <c r="L944" s="85"/>
      <c r="M944" s="85"/>
      <c r="N944" s="85"/>
      <c r="O944" s="85"/>
      <c r="P944" s="85"/>
      <c r="Q944" s="85"/>
      <c r="R944" s="85"/>
      <c r="S944" s="85"/>
    </row>
    <row r="945" spans="1:19">
      <c r="A945" s="85"/>
      <c r="B945" s="85"/>
      <c r="C945" s="85"/>
      <c r="D945" s="85"/>
      <c r="E945" s="85"/>
      <c r="F945" s="85"/>
      <c r="G945" s="85"/>
      <c r="H945" s="85"/>
      <c r="I945" s="85"/>
      <c r="J945" s="85"/>
      <c r="K945" s="85"/>
      <c r="L945" s="85"/>
      <c r="M945" s="85"/>
      <c r="N945" s="85"/>
      <c r="O945" s="85"/>
      <c r="P945" s="85"/>
      <c r="Q945" s="85"/>
      <c r="R945" s="85"/>
      <c r="S945" s="85"/>
    </row>
    <row r="946" spans="1:19">
      <c r="A946" s="85"/>
      <c r="B946" s="85"/>
      <c r="C946" s="85"/>
      <c r="D946" s="85"/>
      <c r="E946" s="85"/>
      <c r="F946" s="85"/>
      <c r="G946" s="85"/>
      <c r="H946" s="85"/>
      <c r="I946" s="85"/>
      <c r="J946" s="85"/>
      <c r="K946" s="85"/>
      <c r="L946" s="85"/>
      <c r="M946" s="85"/>
      <c r="N946" s="85"/>
      <c r="O946" s="85"/>
      <c r="P946" s="85"/>
      <c r="Q946" s="85"/>
      <c r="R946" s="85"/>
      <c r="S946" s="85"/>
    </row>
    <row r="947" spans="1:19">
      <c r="A947" s="85"/>
      <c r="B947" s="85"/>
      <c r="C947" s="85"/>
      <c r="D947" s="85"/>
      <c r="E947" s="85"/>
      <c r="F947" s="85"/>
      <c r="G947" s="85"/>
      <c r="H947" s="85"/>
      <c r="I947" s="85"/>
      <c r="J947" s="85"/>
      <c r="K947" s="85"/>
      <c r="L947" s="85"/>
      <c r="M947" s="85"/>
      <c r="N947" s="85"/>
      <c r="O947" s="85"/>
      <c r="P947" s="85"/>
      <c r="Q947" s="85"/>
      <c r="R947" s="85"/>
      <c r="S947" s="85"/>
    </row>
    <row r="948" spans="1:19">
      <c r="A948" s="85"/>
      <c r="B948" s="85"/>
      <c r="C948" s="85"/>
      <c r="D948" s="85"/>
      <c r="E948" s="85"/>
      <c r="F948" s="85"/>
      <c r="G948" s="85"/>
      <c r="H948" s="85"/>
      <c r="I948" s="85"/>
      <c r="J948" s="85"/>
      <c r="K948" s="85"/>
      <c r="L948" s="85"/>
      <c r="M948" s="85"/>
      <c r="N948" s="85"/>
      <c r="O948" s="85"/>
      <c r="P948" s="85"/>
      <c r="Q948" s="85"/>
      <c r="R948" s="85"/>
      <c r="S948" s="85"/>
    </row>
    <row r="949" spans="1:19">
      <c r="A949" s="85"/>
      <c r="B949" s="85"/>
      <c r="C949" s="85"/>
      <c r="D949" s="85"/>
      <c r="E949" s="85"/>
      <c r="F949" s="85"/>
      <c r="G949" s="85"/>
      <c r="H949" s="85"/>
      <c r="I949" s="85"/>
      <c r="J949" s="85"/>
      <c r="K949" s="85"/>
      <c r="L949" s="85"/>
      <c r="M949" s="85"/>
      <c r="N949" s="85"/>
      <c r="O949" s="85"/>
      <c r="P949" s="85"/>
      <c r="Q949" s="85"/>
      <c r="R949" s="85"/>
      <c r="S949" s="85"/>
    </row>
    <row r="950" spans="1:19">
      <c r="A950" s="85"/>
      <c r="B950" s="85"/>
      <c r="C950" s="85"/>
      <c r="D950" s="85"/>
      <c r="E950" s="85"/>
      <c r="F950" s="85"/>
      <c r="G950" s="85"/>
      <c r="H950" s="85"/>
      <c r="I950" s="85"/>
      <c r="J950" s="85"/>
      <c r="K950" s="85"/>
      <c r="L950" s="85"/>
      <c r="M950" s="85"/>
      <c r="N950" s="85"/>
      <c r="O950" s="85"/>
      <c r="P950" s="85"/>
      <c r="Q950" s="85"/>
      <c r="R950" s="85"/>
      <c r="S950" s="85"/>
    </row>
    <row r="951" spans="1:19">
      <c r="A951" s="85"/>
      <c r="B951" s="85"/>
      <c r="C951" s="85"/>
      <c r="D951" s="85"/>
      <c r="E951" s="85"/>
      <c r="F951" s="85"/>
      <c r="G951" s="85"/>
      <c r="H951" s="85"/>
      <c r="I951" s="85"/>
      <c r="J951" s="85"/>
      <c r="K951" s="85"/>
      <c r="L951" s="85"/>
      <c r="M951" s="85"/>
      <c r="N951" s="85"/>
      <c r="O951" s="85"/>
      <c r="P951" s="85"/>
      <c r="Q951" s="85"/>
      <c r="R951" s="85"/>
      <c r="S951" s="85"/>
    </row>
    <row r="952" spans="1:19">
      <c r="A952" s="85"/>
      <c r="B952" s="85"/>
      <c r="C952" s="85"/>
      <c r="D952" s="85"/>
      <c r="E952" s="85"/>
      <c r="F952" s="85"/>
      <c r="G952" s="85"/>
      <c r="H952" s="85"/>
      <c r="I952" s="85"/>
      <c r="J952" s="85"/>
      <c r="K952" s="85"/>
      <c r="L952" s="85"/>
      <c r="M952" s="85"/>
      <c r="N952" s="85"/>
      <c r="O952" s="85"/>
      <c r="P952" s="85"/>
      <c r="Q952" s="85"/>
      <c r="R952" s="85"/>
      <c r="S952" s="85"/>
    </row>
    <row r="953" spans="1:19">
      <c r="A953" s="85"/>
      <c r="B953" s="85"/>
      <c r="C953" s="85"/>
      <c r="D953" s="85"/>
      <c r="E953" s="85"/>
      <c r="F953" s="85"/>
      <c r="G953" s="85"/>
      <c r="H953" s="85"/>
      <c r="I953" s="85"/>
      <c r="J953" s="85"/>
      <c r="K953" s="85"/>
      <c r="L953" s="85"/>
      <c r="M953" s="85"/>
      <c r="N953" s="85"/>
      <c r="O953" s="85"/>
      <c r="P953" s="85"/>
      <c r="Q953" s="85"/>
      <c r="R953" s="85"/>
      <c r="S953" s="85"/>
    </row>
    <row r="954" spans="1:19">
      <c r="A954" s="85"/>
      <c r="B954" s="85"/>
      <c r="C954" s="85"/>
      <c r="D954" s="85"/>
      <c r="E954" s="85"/>
      <c r="F954" s="85"/>
      <c r="G954" s="85"/>
      <c r="H954" s="85"/>
      <c r="I954" s="85"/>
      <c r="J954" s="85"/>
      <c r="K954" s="85"/>
      <c r="L954" s="85"/>
      <c r="M954" s="85"/>
      <c r="N954" s="85"/>
      <c r="O954" s="85"/>
      <c r="P954" s="85"/>
      <c r="Q954" s="85"/>
      <c r="R954" s="85"/>
      <c r="S954" s="85"/>
    </row>
    <row r="955" spans="1:19">
      <c r="A955" s="85"/>
      <c r="B955" s="85"/>
      <c r="C955" s="85"/>
      <c r="D955" s="85"/>
      <c r="E955" s="85"/>
      <c r="F955" s="85"/>
      <c r="G955" s="85"/>
      <c r="H955" s="85"/>
      <c r="I955" s="85"/>
      <c r="J955" s="85"/>
      <c r="K955" s="85"/>
      <c r="L955" s="85"/>
      <c r="M955" s="85"/>
      <c r="N955" s="85"/>
      <c r="O955" s="85"/>
      <c r="P955" s="85"/>
      <c r="Q955" s="85"/>
      <c r="R955" s="85"/>
      <c r="S955" s="85"/>
    </row>
    <row r="956" spans="1:19">
      <c r="A956" s="85"/>
      <c r="B956" s="85"/>
      <c r="C956" s="85"/>
      <c r="D956" s="85"/>
      <c r="E956" s="85"/>
      <c r="F956" s="85"/>
      <c r="G956" s="85"/>
      <c r="H956" s="85"/>
      <c r="I956" s="85"/>
      <c r="J956" s="85"/>
      <c r="K956" s="85"/>
      <c r="L956" s="85"/>
      <c r="M956" s="85"/>
      <c r="N956" s="85"/>
      <c r="O956" s="85"/>
      <c r="P956" s="85"/>
      <c r="Q956" s="85"/>
      <c r="R956" s="85"/>
      <c r="S956" s="85"/>
    </row>
    <row r="957" spans="1:19">
      <c r="A957" s="85"/>
      <c r="B957" s="85"/>
      <c r="C957" s="85"/>
      <c r="D957" s="85"/>
      <c r="E957" s="85"/>
      <c r="F957" s="85"/>
      <c r="G957" s="85"/>
      <c r="H957" s="85"/>
      <c r="I957" s="85"/>
      <c r="J957" s="85"/>
      <c r="K957" s="85"/>
      <c r="L957" s="85"/>
      <c r="M957" s="85"/>
      <c r="N957" s="85"/>
      <c r="O957" s="85"/>
      <c r="P957" s="85"/>
      <c r="Q957" s="85"/>
      <c r="R957" s="85"/>
      <c r="S957" s="85"/>
    </row>
    <row r="958" spans="1:19">
      <c r="A958" s="85"/>
      <c r="B958" s="85"/>
      <c r="C958" s="85"/>
      <c r="D958" s="85"/>
      <c r="E958" s="85"/>
      <c r="F958" s="85"/>
      <c r="G958" s="85"/>
      <c r="H958" s="85"/>
      <c r="I958" s="85"/>
      <c r="J958" s="85"/>
      <c r="K958" s="85"/>
      <c r="L958" s="85"/>
      <c r="M958" s="85"/>
      <c r="N958" s="85"/>
      <c r="O958" s="85"/>
      <c r="P958" s="85"/>
      <c r="Q958" s="85"/>
      <c r="R958" s="85"/>
      <c r="S958" s="85"/>
    </row>
    <row r="959" spans="1:19">
      <c r="A959" s="85"/>
      <c r="B959" s="85"/>
      <c r="C959" s="85"/>
      <c r="D959" s="85"/>
      <c r="E959" s="85"/>
      <c r="F959" s="85"/>
      <c r="G959" s="85"/>
      <c r="H959" s="85"/>
      <c r="I959" s="85"/>
      <c r="J959" s="85"/>
      <c r="K959" s="85"/>
      <c r="L959" s="85"/>
      <c r="M959" s="85"/>
      <c r="N959" s="85"/>
      <c r="O959" s="85"/>
      <c r="P959" s="85"/>
      <c r="Q959" s="85"/>
      <c r="R959" s="85"/>
      <c r="S959" s="85"/>
    </row>
    <row r="960" spans="1:19">
      <c r="A960" s="85"/>
      <c r="B960" s="85"/>
      <c r="C960" s="85"/>
      <c r="D960" s="85"/>
      <c r="E960" s="85"/>
      <c r="F960" s="85"/>
      <c r="G960" s="85"/>
      <c r="H960" s="85"/>
      <c r="I960" s="85"/>
      <c r="J960" s="85"/>
      <c r="K960" s="85"/>
      <c r="L960" s="85"/>
      <c r="M960" s="85"/>
      <c r="N960" s="85"/>
      <c r="O960" s="85"/>
      <c r="P960" s="85"/>
      <c r="Q960" s="85"/>
      <c r="R960" s="85"/>
      <c r="S960" s="85"/>
    </row>
    <row r="961" spans="1:19">
      <c r="A961" s="85"/>
      <c r="B961" s="85"/>
      <c r="C961" s="85"/>
      <c r="D961" s="85"/>
      <c r="E961" s="85"/>
      <c r="F961" s="85"/>
      <c r="G961" s="85"/>
      <c r="H961" s="85"/>
      <c r="I961" s="85"/>
      <c r="J961" s="85"/>
      <c r="K961" s="85"/>
      <c r="L961" s="85"/>
      <c r="M961" s="85"/>
      <c r="N961" s="85"/>
      <c r="O961" s="85"/>
      <c r="P961" s="85"/>
      <c r="Q961" s="85"/>
      <c r="R961" s="85"/>
      <c r="S961" s="85"/>
    </row>
    <row r="962" spans="1:19">
      <c r="A962" s="85"/>
      <c r="B962" s="85"/>
      <c r="C962" s="85"/>
      <c r="D962" s="85"/>
      <c r="E962" s="85"/>
      <c r="F962" s="85"/>
      <c r="G962" s="85"/>
      <c r="H962" s="85"/>
      <c r="I962" s="85"/>
      <c r="J962" s="85"/>
      <c r="K962" s="85"/>
      <c r="L962" s="85"/>
      <c r="M962" s="85"/>
      <c r="N962" s="85"/>
      <c r="O962" s="85"/>
      <c r="P962" s="85"/>
      <c r="Q962" s="85"/>
      <c r="R962" s="85"/>
      <c r="S962" s="85"/>
    </row>
    <row r="963" spans="1:19">
      <c r="A963" s="85"/>
      <c r="B963" s="85"/>
      <c r="C963" s="85"/>
      <c r="D963" s="85"/>
      <c r="E963" s="85"/>
      <c r="F963" s="85"/>
      <c r="G963" s="85"/>
      <c r="H963" s="85"/>
      <c r="I963" s="85"/>
      <c r="J963" s="85"/>
      <c r="K963" s="85"/>
      <c r="L963" s="85"/>
      <c r="M963" s="85"/>
      <c r="N963" s="85"/>
      <c r="O963" s="85"/>
      <c r="P963" s="85"/>
      <c r="Q963" s="85"/>
      <c r="R963" s="85"/>
      <c r="S963" s="85"/>
    </row>
    <row r="964" spans="1:19">
      <c r="A964" s="85"/>
      <c r="B964" s="85"/>
      <c r="C964" s="85"/>
      <c r="D964" s="85"/>
      <c r="E964" s="85"/>
      <c r="F964" s="85"/>
      <c r="G964" s="85"/>
      <c r="H964" s="85"/>
      <c r="I964" s="85"/>
      <c r="J964" s="85"/>
      <c r="K964" s="85"/>
      <c r="L964" s="85"/>
      <c r="M964" s="85"/>
      <c r="N964" s="85"/>
      <c r="O964" s="85"/>
      <c r="P964" s="85"/>
      <c r="Q964" s="85"/>
      <c r="R964" s="85"/>
      <c r="S964" s="85"/>
    </row>
    <row r="965" spans="1:19">
      <c r="A965" s="85"/>
      <c r="B965" s="85"/>
      <c r="C965" s="85"/>
      <c r="D965" s="85"/>
      <c r="E965" s="85"/>
      <c r="F965" s="85"/>
      <c r="G965" s="85"/>
      <c r="H965" s="85"/>
      <c r="I965" s="85"/>
      <c r="J965" s="85"/>
      <c r="K965" s="85"/>
      <c r="L965" s="85"/>
      <c r="M965" s="85"/>
      <c r="N965" s="85"/>
      <c r="O965" s="85"/>
      <c r="P965" s="85"/>
      <c r="Q965" s="85"/>
      <c r="R965" s="85"/>
      <c r="S965" s="85"/>
    </row>
    <row r="966" spans="1:19">
      <c r="A966" s="85"/>
      <c r="B966" s="85"/>
      <c r="C966" s="85"/>
      <c r="D966" s="85"/>
      <c r="E966" s="85"/>
      <c r="F966" s="85"/>
      <c r="G966" s="85"/>
      <c r="H966" s="85"/>
      <c r="I966" s="85"/>
      <c r="J966" s="85"/>
      <c r="K966" s="85"/>
      <c r="L966" s="85"/>
      <c r="M966" s="85"/>
      <c r="N966" s="85"/>
      <c r="O966" s="85"/>
      <c r="P966" s="85"/>
      <c r="Q966" s="85"/>
      <c r="R966" s="85"/>
      <c r="S966" s="85"/>
    </row>
    <row r="967" spans="1:19">
      <c r="A967" s="85"/>
      <c r="B967" s="85"/>
      <c r="C967" s="85"/>
      <c r="D967" s="85"/>
      <c r="E967" s="85"/>
      <c r="F967" s="85"/>
      <c r="G967" s="85"/>
      <c r="H967" s="85"/>
      <c r="I967" s="85"/>
      <c r="J967" s="85"/>
      <c r="K967" s="85"/>
      <c r="L967" s="85"/>
      <c r="M967" s="85"/>
      <c r="N967" s="85"/>
      <c r="O967" s="85"/>
      <c r="P967" s="85"/>
      <c r="Q967" s="85"/>
      <c r="R967" s="85"/>
      <c r="S967" s="85"/>
    </row>
    <row r="968" spans="1:19">
      <c r="A968" s="85"/>
      <c r="B968" s="85"/>
      <c r="C968" s="85"/>
      <c r="D968" s="85"/>
      <c r="E968" s="85"/>
      <c r="F968" s="85"/>
      <c r="G968" s="85"/>
      <c r="H968" s="85"/>
      <c r="I968" s="85"/>
      <c r="J968" s="85"/>
      <c r="K968" s="85"/>
      <c r="L968" s="85"/>
      <c r="M968" s="85"/>
      <c r="N968" s="85"/>
      <c r="O968" s="85"/>
      <c r="P968" s="85"/>
      <c r="Q968" s="85"/>
      <c r="R968" s="85"/>
      <c r="S968" s="85"/>
    </row>
    <row r="969" spans="1:19">
      <c r="A969" s="85"/>
      <c r="B969" s="85"/>
      <c r="C969" s="85"/>
      <c r="D969" s="85"/>
      <c r="E969" s="85"/>
      <c r="F969" s="85"/>
      <c r="G969" s="85"/>
      <c r="H969" s="85"/>
      <c r="I969" s="85"/>
      <c r="J969" s="85"/>
      <c r="K969" s="85"/>
      <c r="L969" s="85"/>
      <c r="M969" s="85"/>
      <c r="N969" s="85"/>
      <c r="O969" s="85"/>
      <c r="P969" s="85"/>
      <c r="Q969" s="85"/>
      <c r="R969" s="85"/>
      <c r="S969" s="85"/>
    </row>
    <row r="970" spans="1:19">
      <c r="A970" s="85"/>
      <c r="B970" s="85"/>
      <c r="C970" s="85"/>
      <c r="D970" s="85"/>
      <c r="E970" s="85"/>
      <c r="F970" s="85"/>
      <c r="G970" s="85"/>
      <c r="H970" s="85"/>
      <c r="I970" s="85"/>
      <c r="J970" s="85"/>
      <c r="K970" s="85"/>
      <c r="L970" s="85"/>
      <c r="M970" s="85"/>
      <c r="N970" s="85"/>
      <c r="O970" s="85"/>
      <c r="P970" s="85"/>
      <c r="Q970" s="85"/>
      <c r="R970" s="85"/>
      <c r="S970" s="85"/>
    </row>
    <row r="971" spans="1:19">
      <c r="A971" s="85"/>
      <c r="B971" s="85"/>
      <c r="C971" s="85"/>
      <c r="D971" s="85"/>
      <c r="E971" s="85"/>
      <c r="F971" s="85"/>
      <c r="G971" s="85"/>
      <c r="H971" s="85"/>
      <c r="I971" s="85"/>
      <c r="J971" s="85"/>
      <c r="K971" s="85"/>
      <c r="L971" s="85"/>
      <c r="M971" s="85"/>
      <c r="N971" s="85"/>
      <c r="O971" s="85"/>
      <c r="P971" s="85"/>
      <c r="Q971" s="85"/>
      <c r="R971" s="85"/>
      <c r="S971" s="85"/>
    </row>
    <row r="972" spans="1:19">
      <c r="A972" s="85"/>
      <c r="B972" s="85"/>
      <c r="C972" s="85"/>
      <c r="D972" s="85"/>
      <c r="E972" s="85"/>
      <c r="F972" s="85"/>
      <c r="G972" s="85"/>
      <c r="H972" s="85"/>
      <c r="I972" s="85"/>
      <c r="J972" s="85"/>
      <c r="K972" s="85"/>
      <c r="L972" s="85"/>
      <c r="M972" s="85"/>
      <c r="N972" s="85"/>
      <c r="O972" s="85"/>
      <c r="P972" s="85"/>
      <c r="Q972" s="85"/>
      <c r="R972" s="85"/>
      <c r="S972" s="85"/>
    </row>
    <row r="973" spans="1:19">
      <c r="A973" s="85"/>
      <c r="B973" s="85"/>
      <c r="C973" s="85"/>
      <c r="D973" s="85"/>
      <c r="E973" s="85"/>
      <c r="F973" s="85"/>
      <c r="G973" s="85"/>
      <c r="H973" s="85"/>
      <c r="I973" s="85"/>
      <c r="J973" s="85"/>
      <c r="K973" s="85"/>
      <c r="L973" s="85"/>
      <c r="M973" s="85"/>
      <c r="N973" s="85"/>
      <c r="O973" s="85"/>
      <c r="P973" s="85"/>
      <c r="Q973" s="85"/>
      <c r="R973" s="85"/>
      <c r="S973" s="85"/>
    </row>
    <row r="974" spans="1:19">
      <c r="A974" s="85"/>
      <c r="B974" s="85"/>
      <c r="C974" s="85"/>
      <c r="D974" s="85"/>
      <c r="E974" s="85"/>
      <c r="F974" s="85"/>
      <c r="G974" s="85"/>
      <c r="H974" s="85"/>
      <c r="I974" s="85"/>
      <c r="J974" s="85"/>
      <c r="K974" s="85"/>
      <c r="L974" s="85"/>
      <c r="M974" s="85"/>
      <c r="N974" s="85"/>
      <c r="O974" s="85"/>
      <c r="P974" s="85"/>
      <c r="Q974" s="85"/>
      <c r="R974" s="85"/>
      <c r="S974" s="85"/>
    </row>
    <row r="975" spans="1:19">
      <c r="A975" s="85"/>
      <c r="B975" s="85"/>
      <c r="C975" s="85"/>
      <c r="D975" s="85"/>
      <c r="E975" s="85"/>
      <c r="F975" s="85"/>
      <c r="G975" s="85"/>
      <c r="H975" s="85"/>
      <c r="I975" s="85"/>
      <c r="J975" s="85"/>
      <c r="K975" s="85"/>
      <c r="L975" s="85"/>
      <c r="M975" s="85"/>
      <c r="N975" s="85"/>
      <c r="O975" s="85"/>
      <c r="P975" s="85"/>
      <c r="Q975" s="85"/>
      <c r="R975" s="85"/>
      <c r="S975" s="85"/>
    </row>
    <row r="976" spans="1:19">
      <c r="A976" s="85"/>
      <c r="B976" s="85"/>
      <c r="C976" s="85"/>
      <c r="D976" s="85"/>
      <c r="E976" s="85"/>
      <c r="F976" s="85"/>
      <c r="G976" s="85"/>
      <c r="H976" s="85"/>
      <c r="I976" s="85"/>
      <c r="J976" s="85"/>
      <c r="K976" s="85"/>
      <c r="L976" s="85"/>
      <c r="M976" s="85"/>
      <c r="N976" s="85"/>
      <c r="O976" s="85"/>
      <c r="P976" s="85"/>
      <c r="Q976" s="85"/>
      <c r="R976" s="85"/>
      <c r="S976" s="85"/>
    </row>
    <row r="977" spans="1:19">
      <c r="A977" s="85"/>
      <c r="B977" s="85"/>
      <c r="C977" s="85"/>
      <c r="D977" s="85"/>
      <c r="E977" s="85"/>
      <c r="F977" s="85"/>
      <c r="G977" s="85"/>
      <c r="H977" s="85"/>
      <c r="I977" s="85"/>
      <c r="J977" s="85"/>
      <c r="K977" s="85"/>
      <c r="L977" s="85"/>
      <c r="M977" s="85"/>
      <c r="N977" s="85"/>
      <c r="O977" s="85"/>
      <c r="P977" s="85"/>
      <c r="Q977" s="85"/>
      <c r="R977" s="85"/>
      <c r="S977" s="85"/>
    </row>
    <row r="978" spans="1:19">
      <c r="A978" s="85"/>
      <c r="B978" s="85"/>
      <c r="C978" s="85"/>
      <c r="D978" s="85"/>
      <c r="E978" s="85"/>
      <c r="F978" s="85"/>
      <c r="G978" s="85"/>
      <c r="H978" s="85"/>
      <c r="I978" s="85"/>
      <c r="J978" s="85"/>
      <c r="K978" s="85"/>
      <c r="L978" s="85"/>
      <c r="M978" s="85"/>
      <c r="N978" s="85"/>
      <c r="O978" s="85"/>
      <c r="P978" s="85"/>
      <c r="Q978" s="85"/>
      <c r="R978" s="85"/>
      <c r="S978" s="85"/>
    </row>
    <row r="979" spans="1:19">
      <c r="A979" s="85"/>
      <c r="B979" s="85"/>
      <c r="C979" s="85"/>
      <c r="D979" s="85"/>
      <c r="E979" s="85"/>
      <c r="F979" s="85"/>
      <c r="G979" s="85"/>
      <c r="H979" s="85"/>
      <c r="I979" s="85"/>
      <c r="J979" s="85"/>
      <c r="K979" s="85"/>
      <c r="L979" s="85"/>
      <c r="M979" s="85"/>
      <c r="N979" s="85"/>
      <c r="O979" s="85"/>
      <c r="P979" s="85"/>
      <c r="Q979" s="85"/>
      <c r="R979" s="85"/>
      <c r="S979" s="85"/>
    </row>
    <row r="980" spans="1:19">
      <c r="A980" s="85"/>
      <c r="B980" s="85"/>
      <c r="C980" s="85"/>
      <c r="D980" s="85"/>
      <c r="E980" s="85"/>
      <c r="F980" s="85"/>
      <c r="G980" s="85"/>
      <c r="H980" s="85"/>
      <c r="I980" s="85"/>
      <c r="J980" s="85"/>
      <c r="K980" s="85"/>
      <c r="L980" s="85"/>
      <c r="M980" s="85"/>
      <c r="N980" s="85"/>
      <c r="O980" s="85"/>
      <c r="P980" s="85"/>
      <c r="Q980" s="85"/>
      <c r="R980" s="85"/>
      <c r="S980" s="85"/>
    </row>
    <row r="981" spans="1:19">
      <c r="A981" s="85"/>
      <c r="B981" s="85"/>
      <c r="C981" s="85"/>
      <c r="D981" s="85"/>
      <c r="E981" s="85"/>
      <c r="F981" s="85"/>
      <c r="G981" s="85"/>
      <c r="H981" s="85"/>
      <c r="I981" s="85"/>
      <c r="J981" s="85"/>
      <c r="K981" s="85"/>
      <c r="L981" s="85"/>
      <c r="M981" s="85"/>
      <c r="N981" s="85"/>
      <c r="O981" s="85"/>
      <c r="P981" s="85"/>
      <c r="Q981" s="85"/>
      <c r="R981" s="85"/>
      <c r="S981" s="85"/>
    </row>
    <row r="982" spans="1:19">
      <c r="A982" s="85"/>
      <c r="B982" s="85"/>
      <c r="C982" s="85"/>
      <c r="D982" s="85"/>
      <c r="E982" s="85"/>
      <c r="F982" s="85"/>
      <c r="G982" s="85"/>
      <c r="H982" s="85"/>
      <c r="I982" s="85"/>
      <c r="J982" s="85"/>
      <c r="K982" s="85"/>
      <c r="L982" s="85"/>
      <c r="M982" s="85"/>
      <c r="N982" s="85"/>
      <c r="O982" s="85"/>
      <c r="P982" s="85"/>
      <c r="Q982" s="85"/>
      <c r="R982" s="85"/>
      <c r="S982" s="85"/>
    </row>
    <row r="983" spans="1:19">
      <c r="A983" s="85"/>
      <c r="B983" s="85"/>
      <c r="C983" s="85"/>
      <c r="D983" s="85"/>
      <c r="E983" s="85"/>
      <c r="F983" s="85"/>
      <c r="G983" s="85"/>
      <c r="H983" s="85"/>
      <c r="I983" s="85"/>
      <c r="J983" s="85"/>
      <c r="K983" s="85"/>
      <c r="L983" s="85"/>
      <c r="M983" s="85"/>
      <c r="N983" s="85"/>
      <c r="O983" s="85"/>
      <c r="P983" s="85"/>
      <c r="Q983" s="85"/>
      <c r="R983" s="85"/>
      <c r="S983" s="85"/>
    </row>
    <row r="984" spans="1:19">
      <c r="A984" s="85"/>
      <c r="B984" s="85"/>
      <c r="C984" s="85"/>
      <c r="D984" s="85"/>
      <c r="E984" s="85"/>
      <c r="F984" s="85"/>
      <c r="G984" s="85"/>
      <c r="H984" s="85"/>
      <c r="I984" s="85"/>
      <c r="J984" s="85"/>
      <c r="K984" s="85"/>
      <c r="L984" s="85"/>
      <c r="M984" s="85"/>
      <c r="N984" s="85"/>
      <c r="O984" s="85"/>
      <c r="P984" s="85"/>
      <c r="Q984" s="85"/>
      <c r="R984" s="85"/>
      <c r="S984" s="85"/>
    </row>
    <row r="985" spans="1:19">
      <c r="A985" s="85"/>
      <c r="B985" s="85"/>
      <c r="C985" s="85"/>
      <c r="D985" s="85"/>
      <c r="E985" s="85"/>
      <c r="F985" s="85"/>
      <c r="G985" s="85"/>
      <c r="H985" s="85"/>
      <c r="I985" s="85"/>
      <c r="J985" s="85"/>
      <c r="K985" s="85"/>
      <c r="L985" s="85"/>
      <c r="M985" s="85"/>
      <c r="N985" s="85"/>
      <c r="O985" s="85"/>
      <c r="P985" s="85"/>
      <c r="Q985" s="85"/>
      <c r="R985" s="85"/>
      <c r="S985" s="85"/>
    </row>
    <row r="986" spans="1:19">
      <c r="A986" s="85"/>
      <c r="B986" s="85"/>
      <c r="C986" s="85"/>
      <c r="D986" s="85"/>
      <c r="E986" s="85"/>
      <c r="F986" s="85"/>
      <c r="G986" s="85"/>
      <c r="H986" s="85"/>
      <c r="I986" s="85"/>
      <c r="J986" s="85"/>
      <c r="K986" s="85"/>
      <c r="L986" s="85"/>
      <c r="M986" s="85"/>
      <c r="N986" s="85"/>
      <c r="O986" s="85"/>
      <c r="P986" s="85"/>
      <c r="Q986" s="85"/>
      <c r="R986" s="85"/>
      <c r="S986" s="85"/>
    </row>
    <row r="987" spans="1:19">
      <c r="A987" s="85"/>
      <c r="B987" s="85"/>
      <c r="C987" s="85"/>
      <c r="D987" s="85"/>
      <c r="E987" s="85"/>
      <c r="F987" s="85"/>
      <c r="G987" s="85"/>
      <c r="H987" s="85"/>
      <c r="I987" s="85"/>
      <c r="J987" s="85"/>
      <c r="K987" s="85"/>
      <c r="L987" s="85"/>
      <c r="M987" s="85"/>
      <c r="N987" s="85"/>
      <c r="O987" s="85"/>
      <c r="P987" s="85"/>
      <c r="Q987" s="85"/>
      <c r="R987" s="85"/>
      <c r="S987" s="85"/>
    </row>
    <row r="988" spans="1:19">
      <c r="A988" s="85"/>
      <c r="B988" s="85"/>
      <c r="C988" s="85"/>
      <c r="D988" s="85"/>
      <c r="E988" s="85"/>
      <c r="F988" s="85"/>
      <c r="G988" s="85"/>
      <c r="H988" s="85"/>
      <c r="I988" s="85"/>
      <c r="J988" s="85"/>
      <c r="K988" s="85"/>
      <c r="L988" s="85"/>
      <c r="M988" s="85"/>
      <c r="N988" s="85"/>
      <c r="O988" s="85"/>
      <c r="P988" s="85"/>
      <c r="Q988" s="85"/>
      <c r="R988" s="85"/>
      <c r="S988" s="85"/>
    </row>
    <row r="989" spans="1:19">
      <c r="A989" s="85"/>
      <c r="B989" s="85"/>
      <c r="C989" s="85"/>
      <c r="D989" s="85"/>
      <c r="E989" s="85"/>
      <c r="F989" s="85"/>
      <c r="G989" s="85"/>
      <c r="H989" s="85"/>
      <c r="I989" s="85"/>
      <c r="J989" s="85"/>
      <c r="K989" s="85"/>
      <c r="L989" s="85"/>
      <c r="M989" s="85"/>
      <c r="N989" s="85"/>
      <c r="O989" s="85"/>
      <c r="P989" s="85"/>
      <c r="Q989" s="85"/>
      <c r="R989" s="85"/>
      <c r="S989" s="85"/>
    </row>
    <row r="990" spans="1:19">
      <c r="A990" s="85"/>
      <c r="B990" s="85"/>
      <c r="C990" s="85"/>
      <c r="D990" s="85"/>
      <c r="E990" s="85"/>
      <c r="F990" s="85"/>
      <c r="G990" s="85"/>
      <c r="H990" s="85"/>
      <c r="I990" s="85"/>
      <c r="J990" s="85"/>
      <c r="K990" s="85"/>
      <c r="L990" s="85"/>
      <c r="M990" s="85"/>
      <c r="N990" s="85"/>
      <c r="O990" s="85"/>
      <c r="P990" s="85"/>
      <c r="Q990" s="85"/>
      <c r="R990" s="85"/>
      <c r="S990" s="85"/>
    </row>
    <row r="991" spans="1:19">
      <c r="A991" s="85"/>
      <c r="B991" s="85"/>
      <c r="C991" s="85"/>
      <c r="D991" s="85"/>
      <c r="E991" s="85"/>
      <c r="F991" s="85"/>
      <c r="G991" s="85"/>
      <c r="H991" s="85"/>
      <c r="I991" s="85"/>
      <c r="J991" s="85"/>
      <c r="K991" s="85"/>
      <c r="L991" s="85"/>
      <c r="M991" s="85"/>
      <c r="N991" s="85"/>
      <c r="O991" s="85"/>
      <c r="P991" s="85"/>
      <c r="Q991" s="85"/>
      <c r="R991" s="85"/>
      <c r="S991" s="85"/>
    </row>
    <row r="992" spans="1:19">
      <c r="A992" s="85"/>
      <c r="B992" s="85"/>
      <c r="C992" s="85"/>
      <c r="D992" s="85"/>
      <c r="E992" s="85"/>
      <c r="F992" s="85"/>
      <c r="G992" s="85"/>
      <c r="H992" s="85"/>
      <c r="I992" s="85"/>
      <c r="J992" s="85"/>
      <c r="K992" s="85"/>
      <c r="L992" s="85"/>
      <c r="M992" s="85"/>
      <c r="N992" s="85"/>
      <c r="O992" s="85"/>
      <c r="P992" s="85"/>
      <c r="Q992" s="85"/>
      <c r="R992" s="85"/>
      <c r="S992" s="85"/>
    </row>
    <row r="993" spans="1:19">
      <c r="A993" s="85"/>
      <c r="B993" s="85"/>
      <c r="C993" s="85"/>
      <c r="D993" s="85"/>
      <c r="E993" s="85"/>
      <c r="F993" s="85"/>
      <c r="G993" s="85"/>
      <c r="H993" s="85"/>
      <c r="I993" s="85"/>
      <c r="J993" s="85"/>
      <c r="K993" s="85"/>
      <c r="L993" s="85"/>
      <c r="M993" s="85"/>
      <c r="N993" s="85"/>
      <c r="O993" s="85"/>
      <c r="P993" s="85"/>
      <c r="Q993" s="85"/>
      <c r="R993" s="85"/>
      <c r="S993" s="85"/>
    </row>
    <row r="994" spans="1:19">
      <c r="A994" s="85"/>
      <c r="B994" s="85"/>
      <c r="C994" s="85"/>
      <c r="D994" s="85"/>
      <c r="E994" s="85"/>
      <c r="F994" s="85"/>
      <c r="G994" s="85"/>
      <c r="H994" s="85"/>
      <c r="I994" s="85"/>
      <c r="J994" s="85"/>
      <c r="K994" s="85"/>
      <c r="L994" s="85"/>
      <c r="M994" s="85"/>
      <c r="N994" s="85"/>
      <c r="O994" s="85"/>
      <c r="P994" s="85"/>
      <c r="Q994" s="85"/>
      <c r="R994" s="85"/>
      <c r="S994" s="85"/>
    </row>
    <row r="995" spans="1:19">
      <c r="A995" s="85"/>
      <c r="B995" s="85"/>
      <c r="C995" s="85"/>
      <c r="D995" s="85"/>
      <c r="E995" s="85"/>
      <c r="F995" s="85"/>
      <c r="G995" s="85"/>
      <c r="H995" s="85"/>
      <c r="I995" s="85"/>
      <c r="J995" s="85"/>
      <c r="K995" s="85"/>
      <c r="L995" s="85"/>
      <c r="M995" s="85"/>
      <c r="N995" s="85"/>
      <c r="O995" s="85"/>
      <c r="P995" s="85"/>
      <c r="Q995" s="85"/>
      <c r="R995" s="85"/>
      <c r="S995" s="85"/>
    </row>
    <row r="996" spans="1:19">
      <c r="A996" s="85"/>
      <c r="B996" s="85"/>
      <c r="C996" s="85"/>
      <c r="D996" s="85"/>
      <c r="E996" s="85"/>
      <c r="F996" s="85"/>
      <c r="G996" s="85"/>
      <c r="H996" s="85"/>
      <c r="I996" s="85"/>
      <c r="J996" s="85"/>
      <c r="K996" s="85"/>
      <c r="L996" s="85"/>
      <c r="M996" s="85"/>
      <c r="N996" s="85"/>
      <c r="O996" s="85"/>
      <c r="P996" s="85"/>
      <c r="Q996" s="85"/>
      <c r="R996" s="85"/>
      <c r="S996" s="85"/>
    </row>
    <row r="997" spans="1:19">
      <c r="A997" s="85"/>
      <c r="B997" s="85"/>
      <c r="C997" s="85"/>
      <c r="D997" s="85"/>
      <c r="E997" s="85"/>
      <c r="F997" s="85"/>
      <c r="G997" s="85"/>
      <c r="H997" s="85"/>
      <c r="I997" s="85"/>
      <c r="J997" s="85"/>
      <c r="K997" s="85"/>
      <c r="L997" s="85"/>
      <c r="M997" s="85"/>
      <c r="N997" s="85"/>
      <c r="O997" s="85"/>
      <c r="P997" s="85"/>
      <c r="Q997" s="85"/>
      <c r="R997" s="85"/>
      <c r="S997" s="85"/>
    </row>
    <row r="998" spans="1:19">
      <c r="A998" s="85"/>
      <c r="B998" s="85"/>
      <c r="C998" s="85"/>
      <c r="D998" s="85"/>
      <c r="E998" s="85"/>
      <c r="F998" s="85"/>
      <c r="G998" s="85"/>
      <c r="H998" s="85"/>
      <c r="I998" s="85"/>
      <c r="J998" s="85"/>
      <c r="K998" s="85"/>
      <c r="L998" s="85"/>
      <c r="M998" s="85"/>
      <c r="N998" s="85"/>
      <c r="O998" s="85"/>
      <c r="P998" s="85"/>
      <c r="Q998" s="85"/>
      <c r="R998" s="85"/>
      <c r="S998" s="85"/>
    </row>
    <row r="999" spans="1:19">
      <c r="A999" s="85"/>
      <c r="B999" s="85"/>
      <c r="C999" s="85"/>
      <c r="D999" s="85"/>
      <c r="E999" s="85"/>
      <c r="F999" s="85"/>
      <c r="G999" s="85"/>
      <c r="H999" s="85"/>
      <c r="I999" s="85"/>
      <c r="J999" s="85"/>
      <c r="K999" s="85"/>
      <c r="L999" s="85"/>
      <c r="M999" s="85"/>
      <c r="N999" s="85"/>
      <c r="O999" s="85"/>
      <c r="P999" s="85"/>
      <c r="Q999" s="85"/>
      <c r="R999" s="85"/>
      <c r="S999" s="85"/>
    </row>
    <row r="1000" spans="1:19">
      <c r="A1000" s="85"/>
      <c r="B1000" s="85"/>
      <c r="C1000" s="85"/>
      <c r="D1000" s="85"/>
      <c r="E1000" s="85"/>
      <c r="F1000" s="85"/>
      <c r="G1000" s="85"/>
      <c r="H1000" s="85"/>
      <c r="I1000" s="85"/>
      <c r="J1000" s="85"/>
      <c r="K1000" s="85"/>
      <c r="L1000" s="85"/>
      <c r="M1000" s="85"/>
      <c r="N1000" s="85"/>
      <c r="O1000" s="85"/>
      <c r="P1000" s="85"/>
      <c r="Q1000" s="85"/>
      <c r="R1000" s="85"/>
      <c r="S1000" s="85"/>
    </row>
    <row r="1001" spans="1:19">
      <c r="A1001" s="85"/>
      <c r="B1001" s="85"/>
      <c r="C1001" s="85"/>
      <c r="D1001" s="85"/>
      <c r="E1001" s="85"/>
      <c r="F1001" s="85"/>
      <c r="G1001" s="85"/>
      <c r="H1001" s="85"/>
      <c r="I1001" s="85"/>
      <c r="J1001" s="85"/>
      <c r="K1001" s="85"/>
      <c r="L1001" s="85"/>
      <c r="M1001" s="85"/>
      <c r="N1001" s="85"/>
      <c r="O1001" s="85"/>
      <c r="P1001" s="85"/>
      <c r="Q1001" s="85"/>
      <c r="R1001" s="85"/>
      <c r="S1001" s="85"/>
    </row>
  </sheetData>
  <customSheetViews>
    <customSheetView guid="{4928BF23-7841-445B-B276-4DDA011E86BA}" scale="75" colorId="22" showPageBreaks="1" view="pageBreakPreview" topLeftCell="A10">
      <selection activeCell="B44" sqref="B44"/>
      <colBreaks count="2" manualBreakCount="2">
        <brk id="9" max="62" man="1"/>
        <brk id="20" max="1048575" man="1"/>
      </colBreaks>
      <pageMargins left="0.25" right="0.25" top="0.25" bottom="0.21" header="0" footer="0"/>
      <printOptions horizontalCentered="1" verticalCentered="1"/>
      <pageSetup scale="60" fitToWidth="2" orientation="portrait" r:id="rId1"/>
      <headerFooter alignWithMargins="0"/>
    </customSheetView>
    <customSheetView guid="{10BEBEA5-666D-4E42-8C33-BE2CECB0CEEE}" scale="85" colorId="22">
      <selection activeCell="R65" sqref="R65"/>
      <colBreaks count="2" manualBreakCount="2">
        <brk id="9" max="62" man="1"/>
        <brk id="20" max="1048575" man="1"/>
      </colBreaks>
      <pageMargins left="0.25" right="0.25" top="0.25" bottom="0.21" header="0" footer="0"/>
      <printOptions horizontalCentered="1" verticalCentered="1"/>
      <pageSetup scale="60" fitToWidth="2" orientation="portrait" r:id="rId2"/>
      <headerFooter alignWithMargins="0"/>
    </customSheetView>
    <customSheetView guid="{7EABFE2B-86ED-418A-B3E7-C3498E6134E5}" scale="85" colorId="22">
      <selection activeCell="R65" sqref="R65"/>
      <colBreaks count="2" manualBreakCount="2">
        <brk id="9" max="62" man="1"/>
        <brk id="20" max="1048575" man="1"/>
      </colBreaks>
      <pageMargins left="0.25" right="0.25" top="0.25" bottom="0.21" header="0" footer="0"/>
      <printOptions horizontalCentered="1" verticalCentered="1"/>
      <pageSetup scale="60" fitToWidth="2" orientation="portrait" r:id="rId3"/>
      <headerFooter alignWithMargins="0"/>
    </customSheetView>
    <customSheetView guid="{8787D503-0E53-496F-A823-DBDA291CFB74}" scale="85" colorId="22" showPageBreaks="1">
      <colBreaks count="2" manualBreakCount="2">
        <brk id="9" max="62" man="1"/>
        <brk id="20" max="1048575" man="1"/>
      </colBreaks>
      <pageMargins left="0.25" right="0.25" top="0.25" bottom="0.21" header="0" footer="0"/>
      <printOptions horizontalCentered="1" verticalCentered="1"/>
      <pageSetup scale="60" fitToWidth="2" orientation="portrait" r:id="rId4"/>
      <headerFooter alignWithMargins="0"/>
    </customSheetView>
    <customSheetView guid="{22D28A66-17F3-4A9A-B88B-6F61E2AD90F2}" scale="85" colorId="22">
      <colBreaks count="1" manualBreakCount="1">
        <brk id="9" max="62" man="1"/>
      </colBreaks>
      <pageMargins left="0.25" right="0.25" top="0.25" bottom="0.21" header="0" footer="0"/>
      <printOptions horizontalCentered="1" verticalCentered="1"/>
      <pageSetup scale="60" fitToWidth="2" orientation="portrait" r:id="rId5"/>
      <headerFooter alignWithMargins="0"/>
    </customSheetView>
    <customSheetView guid="{38FEF62C-E434-43FF-91B6-A4BAF1D28941}" scale="85" colorId="22" showPageBreaks="1" printArea="1">
      <colBreaks count="1" manualBreakCount="1">
        <brk id="9" max="62" man="1"/>
      </colBreaks>
      <pageMargins left="0.25" right="0.25" top="0.25" bottom="0.21" header="0" footer="0"/>
      <printOptions horizontalCentered="1" verticalCentered="1"/>
      <pageSetup scale="60" fitToWidth="2" orientation="portrait" r:id="rId6"/>
      <headerFooter alignWithMargins="0"/>
    </customSheetView>
    <customSheetView guid="{3B00EE9E-100B-4E0B-97A5-9938B41F46C6}" scale="85" colorId="22">
      <colBreaks count="1" manualBreakCount="1">
        <brk id="9" max="62" man="1"/>
      </colBreaks>
      <pageMargins left="0.25" right="0.25" top="0.25" bottom="0.21" header="0" footer="0"/>
      <printOptions horizontalCentered="1" verticalCentered="1"/>
      <pageSetup scale="60" fitToWidth="2" orientation="portrait" r:id="rId7"/>
      <headerFooter alignWithMargins="0"/>
    </customSheetView>
    <customSheetView guid="{70140D13-E05C-4A32-B097-7656031EFC54}" scale="85" colorId="22" showPageBreaks="1" printArea="1">
      <colBreaks count="1" manualBreakCount="1">
        <brk id="9" max="62" man="1"/>
      </colBreaks>
      <pageMargins left="0.25" right="0.25" top="0.25" bottom="0.21" header="0" footer="0"/>
      <printOptions horizontalCentered="1" verticalCentered="1"/>
      <pageSetup scale="60" fitToWidth="2" orientation="portrait" r:id="rId8"/>
      <headerFooter alignWithMargins="0"/>
    </customSheetView>
    <customSheetView guid="{3A57D69F-D25D-44C3-9DE0-88B774091642}" scale="85" colorId="22" showPageBreaks="1" printArea="1">
      <colBreaks count="1" manualBreakCount="1">
        <brk id="9" max="62" man="1"/>
      </colBreaks>
      <pageMargins left="0.25" right="0.25" top="0.25" bottom="0.21" header="0" footer="0"/>
      <printOptions horizontalCentered="1" verticalCentered="1"/>
      <pageSetup scale="60" fitToWidth="2" orientation="portrait" r:id="rId9"/>
      <headerFooter alignWithMargins="0"/>
    </customSheetView>
    <customSheetView guid="{CA9A34E5-DE78-429D-AEC4-74C7250B775C}" scale="85" colorId="22" showPageBreaks="1" printArea="1">
      <colBreaks count="1" manualBreakCount="1">
        <brk id="9" max="62" man="1"/>
      </colBreaks>
      <pageMargins left="0.25" right="0.25" top="0.25" bottom="0.21" header="0" footer="0"/>
      <printOptions horizontalCentered="1" verticalCentered="1"/>
      <pageSetup scale="60" fitToWidth="2" orientation="portrait" r:id="rId10"/>
      <headerFooter alignWithMargins="0"/>
    </customSheetView>
    <customSheetView guid="{B4A791FD-BFAC-4ED1-AC79-FF865E98E4E3}" scale="85" colorId="22">
      <selection activeCell="R65" sqref="R65"/>
      <colBreaks count="1" manualBreakCount="1">
        <brk id="9" max="62" man="1"/>
      </colBreaks>
      <pageMargins left="0.25" right="0.25" top="0.25" bottom="0.21" header="0" footer="0"/>
      <printOptions horizontalCentered="1" verticalCentered="1"/>
      <pageSetup scale="60" fitToWidth="2" orientation="portrait" r:id="rId11"/>
      <headerFooter alignWithMargins="0"/>
    </customSheetView>
    <customSheetView guid="{1DFCFAAB-BEA9-4033-B573-C1428C6D4616}" scale="85" colorId="22" showPageBreaks="1" topLeftCell="L45">
      <selection activeCell="R65" sqref="R65"/>
      <colBreaks count="2" manualBreakCount="2">
        <brk id="9" max="62" man="1"/>
        <brk id="20" max="1048575" man="1"/>
      </colBreaks>
      <pageMargins left="0.25" right="0.25" top="0.25" bottom="0.21" header="0" footer="0"/>
      <printOptions horizontalCentered="1" verticalCentered="1"/>
      <pageSetup scale="60" fitToWidth="2" orientation="portrait" r:id="rId12"/>
      <headerFooter alignWithMargins="0"/>
    </customSheetView>
    <customSheetView guid="{24B34512-AD5F-4011-887B-567D11190E35}" scale="85" colorId="22" showPageBreaks="1">
      <selection activeCell="R65" sqref="R65"/>
      <colBreaks count="2" manualBreakCount="2">
        <brk id="9" max="62" man="1"/>
        <brk id="20" max="1048575" man="1"/>
      </colBreaks>
      <pageMargins left="0.25" right="0.25" top="0.25" bottom="0.21" header="0" footer="0"/>
      <printOptions horizontalCentered="1" verticalCentered="1"/>
      <pageSetup scale="60" fitToWidth="2" orientation="portrait" r:id="rId13"/>
      <headerFooter alignWithMargins="0"/>
    </customSheetView>
  </customSheetViews>
  <printOptions horizontalCentered="1" verticalCentered="1"/>
  <pageMargins left="0.25" right="0.25" top="0.25" bottom="0.21" header="0" footer="0"/>
  <pageSetup scale="60" fitToWidth="2" orientation="portrait" r:id="rId14"/>
  <headerFooter alignWithMargins="0"/>
  <colBreaks count="2" manualBreakCount="2">
    <brk id="9" max="62" man="1"/>
    <brk id="20" max="1048575" man="1"/>
  </colBreaks>
</worksheet>
</file>

<file path=xl/worksheets/sheet37.xml><?xml version="1.0" encoding="utf-8"?>
<worksheet xmlns="http://schemas.openxmlformats.org/spreadsheetml/2006/main" xmlns:r="http://schemas.openxmlformats.org/officeDocument/2006/relationships">
  <sheetPr transitionEvaluation="1">
    <pageSetUpPr fitToPage="1"/>
  </sheetPr>
  <dimension ref="A1:E78"/>
  <sheetViews>
    <sheetView defaultGridColor="0" topLeftCell="A16" colorId="22" zoomScale="70" zoomScaleNormal="70" workbookViewId="0">
      <selection activeCell="B46" sqref="B46"/>
    </sheetView>
  </sheetViews>
  <sheetFormatPr defaultColWidth="9.6640625" defaultRowHeight="15"/>
  <cols>
    <col min="1" max="1" width="4.6640625" customWidth="1"/>
    <col min="2" max="2" width="35.6640625" customWidth="1"/>
    <col min="3" max="3" width="25.6640625" customWidth="1"/>
    <col min="4" max="5" width="15.6640625" customWidth="1"/>
  </cols>
  <sheetData>
    <row r="1" spans="1:5" ht="15.75" thickBot="1">
      <c r="A1" s="43" t="str">
        <f>'Data Sheet'!$A$49</f>
        <v>Annual Report of Central Hudson Gas &amp; Electric Corp.</v>
      </c>
      <c r="B1" s="43"/>
      <c r="C1" s="43"/>
      <c r="D1" s="1191" t="str">
        <f>'Data Sheet'!$A$45</f>
        <v>Year ended December 31, 2013</v>
      </c>
      <c r="E1" s="191"/>
    </row>
    <row r="2" spans="1:5">
      <c r="A2" s="636"/>
      <c r="B2" s="637"/>
      <c r="C2" s="637"/>
      <c r="D2" s="637"/>
      <c r="E2" s="638"/>
    </row>
    <row r="3" spans="1:5" ht="15.75">
      <c r="A3" s="196" t="s">
        <v>2249</v>
      </c>
      <c r="B3" s="214"/>
      <c r="C3" s="214"/>
      <c r="D3" s="214"/>
      <c r="E3" s="596"/>
    </row>
    <row r="4" spans="1:5">
      <c r="A4" s="198"/>
      <c r="B4" s="43"/>
      <c r="C4" s="43"/>
      <c r="D4" s="43"/>
      <c r="E4" s="199"/>
    </row>
    <row r="5" spans="1:5">
      <c r="A5" s="198"/>
      <c r="B5" s="43" t="s">
        <v>2250</v>
      </c>
      <c r="C5" s="43"/>
      <c r="D5" s="43"/>
      <c r="E5" s="199"/>
    </row>
    <row r="6" spans="1:5">
      <c r="A6" s="198"/>
      <c r="B6" s="43" t="s">
        <v>2208</v>
      </c>
      <c r="C6" s="43"/>
      <c r="D6" s="43"/>
      <c r="E6" s="199"/>
    </row>
    <row r="7" spans="1:5">
      <c r="A7" s="198"/>
      <c r="B7" s="43"/>
      <c r="C7" s="43"/>
      <c r="D7" s="43"/>
      <c r="E7" s="199"/>
    </row>
    <row r="8" spans="1:5">
      <c r="A8" s="198"/>
      <c r="B8" s="43" t="s">
        <v>2209</v>
      </c>
      <c r="C8" s="43"/>
      <c r="D8" s="43"/>
      <c r="E8" s="199"/>
    </row>
    <row r="9" spans="1:5">
      <c r="A9" s="198"/>
      <c r="B9" s="43"/>
      <c r="C9" s="43"/>
      <c r="D9" s="43"/>
      <c r="E9" s="199"/>
    </row>
    <row r="10" spans="1:5">
      <c r="A10" s="198"/>
      <c r="B10" s="43" t="s">
        <v>2210</v>
      </c>
      <c r="C10" s="43"/>
      <c r="D10" s="43"/>
      <c r="E10" s="199"/>
    </row>
    <row r="11" spans="1:5">
      <c r="A11" s="198"/>
      <c r="B11" s="43"/>
      <c r="C11" s="43"/>
      <c r="D11" s="43"/>
      <c r="E11" s="199"/>
    </row>
    <row r="12" spans="1:5">
      <c r="A12" s="639"/>
      <c r="B12" s="640"/>
      <c r="C12" s="640"/>
      <c r="D12" s="640"/>
      <c r="E12" s="641"/>
    </row>
    <row r="13" spans="1:5">
      <c r="A13" s="642"/>
      <c r="B13" s="43"/>
      <c r="C13" s="43"/>
      <c r="D13" s="43"/>
      <c r="E13" s="997" t="s">
        <v>2211</v>
      </c>
    </row>
    <row r="14" spans="1:5">
      <c r="A14" s="203" t="s">
        <v>1758</v>
      </c>
      <c r="B14" s="191" t="s">
        <v>2212</v>
      </c>
      <c r="C14" s="191"/>
      <c r="D14" s="191"/>
      <c r="E14" s="997" t="s">
        <v>2213</v>
      </c>
    </row>
    <row r="15" spans="1:5">
      <c r="A15" s="206" t="s">
        <v>1761</v>
      </c>
      <c r="B15" s="644" t="s">
        <v>2512</v>
      </c>
      <c r="C15" s="644"/>
      <c r="D15" s="644"/>
      <c r="E15" s="998" t="s">
        <v>2513</v>
      </c>
    </row>
    <row r="16" spans="1:5">
      <c r="A16" s="203">
        <v>1</v>
      </c>
      <c r="B16" s="43" t="s">
        <v>3305</v>
      </c>
      <c r="C16" s="43"/>
      <c r="D16" s="43"/>
      <c r="E16" s="645"/>
    </row>
    <row r="17" spans="1:5">
      <c r="A17" s="203">
        <v>2</v>
      </c>
      <c r="B17" s="43" t="s">
        <v>3655</v>
      </c>
      <c r="C17" s="43"/>
      <c r="D17" s="43"/>
      <c r="E17" s="646"/>
    </row>
    <row r="18" spans="1:5">
      <c r="A18" s="203">
        <v>3</v>
      </c>
      <c r="B18" s="43" t="s">
        <v>3306</v>
      </c>
      <c r="C18" s="43"/>
      <c r="D18" s="43"/>
      <c r="E18" s="646"/>
    </row>
    <row r="19" spans="1:5">
      <c r="A19" s="203">
        <v>4</v>
      </c>
      <c r="B19" s="43" t="s">
        <v>3656</v>
      </c>
      <c r="C19" s="43"/>
      <c r="D19" s="43"/>
      <c r="E19" s="646"/>
    </row>
    <row r="20" spans="1:5">
      <c r="A20" s="203">
        <v>5</v>
      </c>
      <c r="B20" s="43" t="s">
        <v>3307</v>
      </c>
      <c r="C20" s="1422" t="s">
        <v>3319</v>
      </c>
      <c r="D20" s="43"/>
      <c r="E20" s="646">
        <v>160640</v>
      </c>
    </row>
    <row r="21" spans="1:5">
      <c r="A21" s="203">
        <v>6</v>
      </c>
      <c r="B21" s="43" t="s">
        <v>3308</v>
      </c>
      <c r="C21" s="43"/>
      <c r="D21" s="43"/>
      <c r="E21" s="646">
        <v>75240</v>
      </c>
    </row>
    <row r="22" spans="1:5">
      <c r="A22" s="203">
        <v>7</v>
      </c>
      <c r="B22" s="43" t="s">
        <v>3309</v>
      </c>
      <c r="C22" s="43"/>
      <c r="D22" s="43"/>
      <c r="E22" s="646">
        <v>12274469</v>
      </c>
    </row>
    <row r="23" spans="1:5">
      <c r="A23" s="203">
        <v>8</v>
      </c>
      <c r="B23" s="43" t="s">
        <v>3310</v>
      </c>
      <c r="C23" s="43"/>
      <c r="D23" s="43"/>
      <c r="E23" s="646">
        <v>30260402</v>
      </c>
    </row>
    <row r="24" spans="1:5">
      <c r="A24" s="203">
        <v>9</v>
      </c>
      <c r="B24" s="43" t="s">
        <v>3311</v>
      </c>
      <c r="C24" s="43"/>
      <c r="D24" s="43"/>
      <c r="E24" s="646">
        <v>37787629</v>
      </c>
    </row>
    <row r="25" spans="1:5">
      <c r="A25" s="203">
        <v>10</v>
      </c>
      <c r="B25" s="1727" t="s">
        <v>3740</v>
      </c>
      <c r="C25" s="43"/>
      <c r="D25" s="43"/>
      <c r="E25" s="646">
        <v>13415721</v>
      </c>
    </row>
    <row r="26" spans="1:5">
      <c r="A26" s="203">
        <v>11</v>
      </c>
      <c r="B26" s="43" t="s">
        <v>3312</v>
      </c>
      <c r="C26" s="43"/>
      <c r="D26" s="43"/>
      <c r="E26" s="646">
        <v>7396885</v>
      </c>
    </row>
    <row r="27" spans="1:5">
      <c r="A27" s="203">
        <v>12</v>
      </c>
      <c r="B27" s="43" t="s">
        <v>3313</v>
      </c>
      <c r="C27" s="43"/>
      <c r="D27" s="43"/>
      <c r="E27" s="646">
        <v>170505</v>
      </c>
    </row>
    <row r="28" spans="1:5">
      <c r="A28" s="203">
        <v>13</v>
      </c>
      <c r="B28" s="43" t="s">
        <v>3295</v>
      </c>
      <c r="C28" s="43"/>
      <c r="D28" s="43"/>
      <c r="E28" s="646">
        <v>-705183</v>
      </c>
    </row>
    <row r="29" spans="1:5">
      <c r="A29" s="203">
        <v>14</v>
      </c>
      <c r="B29" s="43" t="s">
        <v>3314</v>
      </c>
      <c r="C29" s="43"/>
      <c r="D29" s="43"/>
      <c r="E29" s="646">
        <v>-242</v>
      </c>
    </row>
    <row r="30" spans="1:5">
      <c r="A30" s="203">
        <v>15</v>
      </c>
      <c r="B30" s="43" t="s">
        <v>3315</v>
      </c>
      <c r="C30" s="43"/>
      <c r="D30" s="43"/>
      <c r="E30" s="646">
        <v>-2703188</v>
      </c>
    </row>
    <row r="31" spans="1:5">
      <c r="A31" s="203">
        <v>16</v>
      </c>
      <c r="B31" s="43" t="s">
        <v>3657</v>
      </c>
      <c r="C31" s="43"/>
      <c r="D31" s="43"/>
      <c r="E31" s="646">
        <v>398643</v>
      </c>
    </row>
    <row r="32" spans="1:5">
      <c r="A32" s="203">
        <v>17</v>
      </c>
      <c r="B32" s="43" t="s">
        <v>3298</v>
      </c>
      <c r="C32" s="43"/>
      <c r="D32" s="43"/>
      <c r="E32" s="646">
        <v>485112</v>
      </c>
    </row>
    <row r="33" spans="1:5">
      <c r="A33" s="203">
        <v>18</v>
      </c>
      <c r="B33" s="43" t="s">
        <v>3316</v>
      </c>
      <c r="C33" s="43"/>
      <c r="D33" s="43"/>
      <c r="E33" s="646">
        <v>11882364</v>
      </c>
    </row>
    <row r="34" spans="1:5">
      <c r="A34" s="203">
        <v>19</v>
      </c>
      <c r="B34" s="43" t="s">
        <v>3317</v>
      </c>
      <c r="C34" s="43"/>
      <c r="D34" s="43"/>
      <c r="E34" s="646">
        <v>-11501715</v>
      </c>
    </row>
    <row r="35" spans="1:5">
      <c r="A35" s="203">
        <v>20</v>
      </c>
      <c r="B35" s="43" t="s">
        <v>3299</v>
      </c>
      <c r="C35" s="43"/>
      <c r="D35" s="43"/>
      <c r="E35" s="646">
        <v>666561</v>
      </c>
    </row>
    <row r="36" spans="1:5">
      <c r="A36" s="203">
        <v>21</v>
      </c>
      <c r="B36" s="43" t="s">
        <v>3658</v>
      </c>
      <c r="C36" s="43"/>
      <c r="D36" s="43"/>
      <c r="E36" s="646">
        <v>-371500</v>
      </c>
    </row>
    <row r="37" spans="1:5">
      <c r="A37" s="203">
        <v>22</v>
      </c>
      <c r="B37" s="1080" t="s">
        <v>3302</v>
      </c>
      <c r="C37" s="43"/>
      <c r="D37" s="43"/>
      <c r="E37" s="646">
        <v>-786252</v>
      </c>
    </row>
    <row r="38" spans="1:5">
      <c r="A38" s="203">
        <v>23</v>
      </c>
      <c r="B38" s="43" t="s">
        <v>3301</v>
      </c>
      <c r="C38" s="43"/>
      <c r="D38" s="43"/>
      <c r="E38" s="646">
        <v>454433</v>
      </c>
    </row>
    <row r="39" spans="1:5">
      <c r="A39" s="203">
        <v>24</v>
      </c>
      <c r="B39" s="43" t="s">
        <v>3318</v>
      </c>
      <c r="C39" s="43"/>
      <c r="D39" s="43"/>
      <c r="E39" s="646">
        <v>1618364</v>
      </c>
    </row>
    <row r="40" spans="1:5">
      <c r="A40" s="203">
        <v>25</v>
      </c>
      <c r="C40" s="43"/>
      <c r="D40" s="43"/>
      <c r="E40" s="223"/>
    </row>
    <row r="41" spans="1:5">
      <c r="A41" s="203">
        <v>26</v>
      </c>
      <c r="B41" s="43"/>
      <c r="C41" s="43"/>
      <c r="D41" s="43"/>
      <c r="E41" s="646"/>
    </row>
    <row r="42" spans="1:5">
      <c r="A42" s="203">
        <v>27</v>
      </c>
      <c r="B42" s="43"/>
      <c r="C42" s="43"/>
      <c r="D42" s="43"/>
      <c r="E42" s="646"/>
    </row>
    <row r="43" spans="1:5">
      <c r="A43" s="203">
        <v>28</v>
      </c>
      <c r="B43" s="43"/>
      <c r="C43" s="43"/>
      <c r="D43" s="43"/>
      <c r="E43" s="646"/>
    </row>
    <row r="44" spans="1:5">
      <c r="A44" s="203">
        <v>29</v>
      </c>
      <c r="B44" s="1653"/>
      <c r="C44" s="43"/>
      <c r="D44" s="43"/>
      <c r="E44" s="646"/>
    </row>
    <row r="45" spans="1:5">
      <c r="A45" s="203">
        <v>30</v>
      </c>
      <c r="B45" s="43"/>
      <c r="C45" s="43"/>
      <c r="D45" s="43"/>
      <c r="E45" s="646"/>
    </row>
    <row r="46" spans="1:5">
      <c r="A46" s="203">
        <v>31</v>
      </c>
      <c r="B46" s="43"/>
      <c r="C46" s="43"/>
      <c r="D46" s="43"/>
      <c r="E46" s="646"/>
    </row>
    <row r="47" spans="1:5">
      <c r="A47" s="203">
        <v>32</v>
      </c>
      <c r="B47" s="43"/>
      <c r="C47" s="43"/>
      <c r="D47" s="43"/>
      <c r="E47" s="646"/>
    </row>
    <row r="48" spans="1:5">
      <c r="A48" s="203">
        <v>33</v>
      </c>
      <c r="B48" s="43"/>
      <c r="C48" s="43"/>
      <c r="D48" s="43"/>
      <c r="E48" s="646"/>
    </row>
    <row r="49" spans="1:5">
      <c r="A49" s="203">
        <v>34</v>
      </c>
      <c r="B49" s="43"/>
      <c r="C49" s="43"/>
      <c r="D49" s="43"/>
      <c r="E49" s="646"/>
    </row>
    <row r="50" spans="1:5">
      <c r="A50" s="203">
        <v>35</v>
      </c>
      <c r="B50" s="43"/>
      <c r="C50" s="43"/>
      <c r="D50" s="43"/>
      <c r="E50" s="646"/>
    </row>
    <row r="51" spans="1:5">
      <c r="A51" s="203">
        <v>36</v>
      </c>
      <c r="B51" s="43"/>
      <c r="C51" s="43"/>
      <c r="D51" s="43"/>
      <c r="E51" s="646"/>
    </row>
    <row r="52" spans="1:5">
      <c r="A52" s="203">
        <v>37</v>
      </c>
      <c r="B52" s="43"/>
      <c r="C52" s="43"/>
      <c r="D52" s="43"/>
      <c r="E52" s="646"/>
    </row>
    <row r="53" spans="1:5">
      <c r="A53" s="203">
        <v>38</v>
      </c>
      <c r="B53" s="43"/>
      <c r="C53" s="43"/>
      <c r="D53" s="43"/>
      <c r="E53" s="646"/>
    </row>
    <row r="54" spans="1:5">
      <c r="A54" s="203">
        <v>39</v>
      </c>
      <c r="B54" s="43"/>
      <c r="C54" s="43"/>
      <c r="D54" s="43"/>
      <c r="E54" s="646"/>
    </row>
    <row r="55" spans="1:5">
      <c r="A55" s="203">
        <v>40</v>
      </c>
      <c r="B55" s="43"/>
      <c r="C55" s="43"/>
      <c r="D55" s="43"/>
      <c r="E55" s="646"/>
    </row>
    <row r="56" spans="1:5">
      <c r="A56" s="203">
        <v>41</v>
      </c>
      <c r="B56" s="43"/>
      <c r="C56" s="43"/>
      <c r="D56" s="43"/>
      <c r="E56" s="646"/>
    </row>
    <row r="57" spans="1:5">
      <c r="A57" s="203">
        <v>42</v>
      </c>
      <c r="B57" s="43"/>
      <c r="C57" s="43"/>
      <c r="D57" s="43"/>
      <c r="E57" s="646"/>
    </row>
    <row r="58" spans="1:5">
      <c r="A58" s="203">
        <v>43</v>
      </c>
      <c r="B58" s="43"/>
      <c r="C58" s="43"/>
      <c r="D58" s="43"/>
      <c r="E58" s="646"/>
    </row>
    <row r="59" spans="1:5">
      <c r="A59" s="203">
        <v>44</v>
      </c>
      <c r="B59" s="43"/>
      <c r="C59" s="43"/>
      <c r="D59" s="43"/>
      <c r="E59" s="646"/>
    </row>
    <row r="60" spans="1:5">
      <c r="A60" s="203">
        <v>45</v>
      </c>
      <c r="B60" s="43"/>
      <c r="C60" s="43"/>
      <c r="D60" s="43"/>
      <c r="E60" s="646"/>
    </row>
    <row r="61" spans="1:5">
      <c r="A61" s="203">
        <v>46</v>
      </c>
      <c r="B61" s="43"/>
      <c r="C61" s="43"/>
      <c r="D61" s="43"/>
      <c r="E61" s="646"/>
    </row>
    <row r="62" spans="1:5" ht="15.75" thickBot="1">
      <c r="A62" s="647">
        <v>47</v>
      </c>
      <c r="B62" s="217"/>
      <c r="C62" s="217" t="s">
        <v>2214</v>
      </c>
      <c r="D62" s="217"/>
      <c r="E62" s="648">
        <f>SUM(E16:E61)</f>
        <v>100978888</v>
      </c>
    </row>
    <row r="63" spans="1:5">
      <c r="A63" s="43"/>
      <c r="B63" s="43"/>
      <c r="C63" s="43"/>
      <c r="D63" s="43"/>
      <c r="E63" s="43" t="s">
        <v>2844</v>
      </c>
    </row>
    <row r="64" spans="1:5">
      <c r="A64" s="191" t="s">
        <v>2822</v>
      </c>
      <c r="B64" s="191"/>
      <c r="C64" s="191"/>
      <c r="D64" s="191"/>
      <c r="E64" s="191"/>
    </row>
    <row r="65" spans="1:5">
      <c r="A65" s="43"/>
      <c r="B65" s="43"/>
      <c r="C65" s="43"/>
      <c r="D65" s="43"/>
      <c r="E65" s="43"/>
    </row>
    <row r="66" spans="1:5">
      <c r="A66" s="43"/>
      <c r="B66" s="43"/>
      <c r="C66" s="43"/>
      <c r="D66" s="43"/>
      <c r="E66" s="43"/>
    </row>
    <row r="67" spans="1:5">
      <c r="A67" s="43"/>
      <c r="B67" s="43"/>
      <c r="C67" s="43"/>
      <c r="D67" s="43"/>
      <c r="E67" s="43"/>
    </row>
    <row r="68" spans="1:5">
      <c r="A68" s="43"/>
      <c r="B68" s="43"/>
      <c r="C68" s="43"/>
      <c r="D68" s="43"/>
      <c r="E68" s="43"/>
    </row>
    <row r="69" spans="1:5">
      <c r="A69" s="43"/>
      <c r="B69" s="70"/>
      <c r="D69" s="43"/>
      <c r="E69" s="43"/>
    </row>
    <row r="70" spans="1:5">
      <c r="A70" s="43"/>
      <c r="D70" s="43"/>
      <c r="E70" s="43"/>
    </row>
    <row r="71" spans="1:5">
      <c r="A71" s="43"/>
      <c r="D71" s="43"/>
      <c r="E71" s="43"/>
    </row>
    <row r="72" spans="1:5">
      <c r="A72" s="43"/>
      <c r="B72" s="70"/>
      <c r="D72" s="43"/>
      <c r="E72" s="43"/>
    </row>
    <row r="73" spans="1:5">
      <c r="A73" s="43"/>
      <c r="B73" s="70"/>
      <c r="D73" s="43"/>
      <c r="E73" s="43"/>
    </row>
    <row r="74" spans="1:5">
      <c r="A74" s="43"/>
      <c r="B74" s="70"/>
      <c r="D74" s="43"/>
      <c r="E74" s="43"/>
    </row>
    <row r="75" spans="1:5">
      <c r="A75" s="43"/>
      <c r="B75" s="70"/>
      <c r="D75" s="43"/>
      <c r="E75" s="43"/>
    </row>
    <row r="76" spans="1:5">
      <c r="A76" s="43"/>
      <c r="B76" s="70"/>
      <c r="D76" s="43"/>
      <c r="E76" s="43"/>
    </row>
    <row r="77" spans="1:5">
      <c r="A77" s="43"/>
      <c r="B77" s="70"/>
      <c r="D77" s="43"/>
      <c r="E77" s="43"/>
    </row>
    <row r="78" spans="1:5">
      <c r="A78" s="43"/>
      <c r="B78" s="43"/>
      <c r="C78" s="43"/>
      <c r="D78" s="43"/>
      <c r="E78" s="43"/>
    </row>
  </sheetData>
  <customSheetViews>
    <customSheetView guid="{4928BF23-7841-445B-B276-4DDA011E86BA}" scale="70" colorId="22" fitToPage="1" topLeftCell="A10">
      <selection activeCell="B44" sqref="B44"/>
      <pageMargins left="0.25" right="0.38" top="0.25" bottom="0.28000000000000003" header="0.25" footer="0.31"/>
      <printOptions horizontalCentered="1" verticalCentered="1"/>
      <pageSetup scale="79" orientation="portrait" r:id="rId1"/>
      <headerFooter alignWithMargins="0"/>
    </customSheetView>
    <customSheetView guid="{10BEBEA5-666D-4E42-8C33-BE2CECB0CEEE}" scale="70" colorId="22" fitToPage="1">
      <selection activeCell="G51" sqref="G51"/>
      <pageMargins left="0.25" right="0.38" top="0.25" bottom="0.28000000000000003" header="0.25" footer="0.31"/>
      <printOptions horizontalCentered="1" verticalCentered="1"/>
      <pageSetup scale="76" orientation="portrait" r:id="rId2"/>
      <headerFooter alignWithMargins="0"/>
    </customSheetView>
    <customSheetView guid="{7EABFE2B-86ED-418A-B3E7-C3498E6134E5}" scale="70" colorId="22" fitToPage="1">
      <selection activeCell="G51" sqref="G51"/>
      <pageMargins left="0.25" right="0.38" top="0.25" bottom="0.28000000000000003" header="0.25" footer="0.31"/>
      <printOptions horizontalCentered="1" verticalCentered="1"/>
      <pageSetup scale="76" orientation="portrait" r:id="rId3"/>
      <headerFooter alignWithMargins="0"/>
    </customSheetView>
    <customSheetView guid="{8787D503-0E53-496F-A823-DBDA291CFB74}" scale="70" colorId="22" fitToPage="1">
      <pageMargins left="0.25" right="0.38" top="0.25" bottom="0.28000000000000003" header="0.25" footer="0.31"/>
      <printOptions horizontalCentered="1" verticalCentered="1"/>
      <pageSetup scale="76" orientation="portrait" r:id="rId4"/>
      <headerFooter alignWithMargins="0"/>
    </customSheetView>
    <customSheetView guid="{56FC0D8B-DE78-4144-BF1E-B4BF4CC15D6C}" scale="70" colorId="22" fitToPage="1">
      <pageMargins left="0.25" right="0.38" top="0.25" bottom="0.28000000000000003" header="0.25" footer="0.31"/>
      <printOptions horizontalCentered="1" verticalCentered="1"/>
      <pageSetup scale="76" orientation="portrait" r:id="rId5"/>
      <headerFooter alignWithMargins="0"/>
    </customSheetView>
    <customSheetView guid="{22D28A66-17F3-4A9A-B88B-6F61E2AD90F2}" scale="70" colorId="22" fitToPage="1">
      <pageMargins left="0.25" right="0.38" top="0.25" bottom="0.28000000000000003" header="0.25" footer="0.31"/>
      <printOptions horizontalCentered="1" verticalCentered="1"/>
      <pageSetup scale="76" orientation="portrait" r:id="rId6"/>
      <headerFooter alignWithMargins="0"/>
    </customSheetView>
    <customSheetView guid="{38FEF62C-E434-43FF-91B6-A4BAF1D28941}" scale="70" colorId="22" fitToPage="1">
      <pageMargins left="0.25" right="0.38" top="0.25" bottom="0.28000000000000003" header="0.25" footer="0.31"/>
      <printOptions horizontalCentered="1" verticalCentered="1"/>
      <pageSetup scale="76" orientation="portrait" r:id="rId7"/>
      <headerFooter alignWithMargins="0"/>
    </customSheetView>
    <customSheetView guid="{3B00EE9E-100B-4E0B-97A5-9938B41F46C6}" scale="70" colorId="22" fitToPage="1">
      <pageMargins left="0.25" right="0.38" top="0.25" bottom="0.28000000000000003" header="0.25" footer="0.31"/>
      <printOptions horizontalCentered="1" verticalCentered="1"/>
      <pageSetup scale="76" orientation="portrait" r:id="rId8"/>
      <headerFooter alignWithMargins="0"/>
    </customSheetView>
    <customSheetView guid="{70140D13-E05C-4A32-B097-7656031EFC54}" scale="70" colorId="22" fitToPage="1">
      <pageMargins left="0.25" right="0.38" top="0.25" bottom="0.28000000000000003" header="0.25" footer="0.31"/>
      <printOptions horizontalCentered="1" verticalCentered="1"/>
      <pageSetup scale="76" orientation="portrait" r:id="rId9"/>
      <headerFooter alignWithMargins="0"/>
    </customSheetView>
    <customSheetView guid="{3A57D69F-D25D-44C3-9DE0-88B774091642}" scale="70" colorId="22" fitToPage="1">
      <pageMargins left="0.25" right="0.38" top="0.25" bottom="0.28000000000000003" header="0.25" footer="0.31"/>
      <printOptions horizontalCentered="1" verticalCentered="1"/>
      <pageSetup scale="76" orientation="portrait" r:id="rId10"/>
      <headerFooter alignWithMargins="0"/>
    </customSheetView>
    <customSheetView guid="{CA9A34E5-DE78-429D-AEC4-74C7250B775C}" scale="70" colorId="22" fitToPage="1">
      <pageMargins left="0.25" right="0.38" top="0.25" bottom="0.28000000000000003" header="0.25" footer="0.31"/>
      <printOptions horizontalCentered="1" verticalCentered="1"/>
      <pageSetup scale="76" orientation="portrait" r:id="rId11"/>
      <headerFooter alignWithMargins="0"/>
    </customSheetView>
    <customSheetView guid="{B4A791FD-BFAC-4ED1-AC79-FF865E98E4E3}" scale="70" colorId="22" fitToPage="1">
      <selection activeCell="G51" sqref="G51"/>
      <pageMargins left="0.25" right="0.38" top="0.25" bottom="0.28000000000000003" header="0.25" footer="0.31"/>
      <printOptions horizontalCentered="1" verticalCentered="1"/>
      <pageSetup scale="76" orientation="portrait" r:id="rId12"/>
      <headerFooter alignWithMargins="0"/>
    </customSheetView>
    <customSheetView guid="{1DFCFAAB-BEA9-4033-B573-C1428C6D4616}" scale="70" colorId="22" showPageBreaks="1" fitToPage="1" topLeftCell="A25">
      <selection activeCell="G51" sqref="G51"/>
      <pageMargins left="0.25" right="0.38" top="0.25" bottom="0.28000000000000003" header="0.25" footer="0.31"/>
      <printOptions horizontalCentered="1" verticalCentered="1"/>
      <pageSetup scale="79" orientation="portrait" r:id="rId13"/>
      <headerFooter alignWithMargins="0"/>
    </customSheetView>
    <customSheetView guid="{24B34512-AD5F-4011-887B-567D11190E35}" scale="70" colorId="22" fitToPage="1">
      <selection activeCell="G51" sqref="G51"/>
      <pageMargins left="0.25" right="0.38" top="0.25" bottom="0.28000000000000003" header="0.25" footer="0.31"/>
      <printOptions horizontalCentered="1" verticalCentered="1"/>
      <pageSetup scale="76" orientation="portrait" r:id="rId14"/>
      <headerFooter alignWithMargins="0"/>
    </customSheetView>
  </customSheetViews>
  <printOptions horizontalCentered="1" verticalCentered="1"/>
  <pageMargins left="0.25" right="0.38" top="0.25" bottom="0.28000000000000003" header="0.25" footer="0.31"/>
  <pageSetup scale="79" orientation="portrait" r:id="rId15"/>
  <headerFooter alignWithMargins="0"/>
</worksheet>
</file>

<file path=xl/worksheets/sheet38.xml><?xml version="1.0" encoding="utf-8"?>
<worksheet xmlns="http://schemas.openxmlformats.org/spreadsheetml/2006/main" xmlns:r="http://schemas.openxmlformats.org/officeDocument/2006/relationships">
  <sheetPr transitionEvaluation="1"/>
  <dimension ref="A1:F137"/>
  <sheetViews>
    <sheetView defaultGridColor="0" topLeftCell="A16" colorId="22" zoomScale="85" zoomScaleNormal="85" workbookViewId="0">
      <selection activeCell="B35" sqref="B35"/>
    </sheetView>
  </sheetViews>
  <sheetFormatPr defaultColWidth="9.6640625" defaultRowHeight="15"/>
  <cols>
    <col min="1" max="1" width="4.6640625" customWidth="1"/>
    <col min="2" max="2" width="36.44140625" customWidth="1"/>
    <col min="3" max="3" width="18.21875" customWidth="1"/>
    <col min="4" max="4" width="17.88671875" customWidth="1"/>
    <col min="5" max="5" width="18.21875" customWidth="1"/>
    <col min="6" max="6" width="18.44140625" customWidth="1"/>
  </cols>
  <sheetData>
    <row r="1" spans="1:6" ht="15.75" thickBot="1">
      <c r="A1" s="43" t="str">
        <f>'Data Sheet'!$A$49</f>
        <v>Annual Report of Central Hudson Gas &amp; Electric Corp.</v>
      </c>
      <c r="B1" s="101"/>
      <c r="C1" s="101"/>
      <c r="D1" s="101"/>
      <c r="E1" s="1191" t="str">
        <f>'Data Sheet'!$A$45</f>
        <v>Year ended December 31, 2013</v>
      </c>
    </row>
    <row r="2" spans="1:6">
      <c r="A2" s="86"/>
      <c r="B2" s="87"/>
      <c r="C2" s="87"/>
      <c r="D2" s="87"/>
      <c r="E2" s="87"/>
      <c r="F2" s="88"/>
    </row>
    <row r="3" spans="1:6">
      <c r="A3" s="92"/>
      <c r="B3" s="85"/>
      <c r="C3" s="85"/>
      <c r="D3" s="85"/>
      <c r="E3" s="85"/>
      <c r="F3" s="93"/>
    </row>
    <row r="4" spans="1:6" ht="15.75">
      <c r="A4" s="89" t="s">
        <v>2215</v>
      </c>
      <c r="B4" s="121"/>
      <c r="C4" s="121"/>
      <c r="D4" s="121"/>
      <c r="E4" s="121"/>
      <c r="F4" s="325"/>
    </row>
    <row r="5" spans="1:6">
      <c r="A5" s="92"/>
      <c r="B5" s="85"/>
      <c r="C5" s="85"/>
      <c r="D5" s="85"/>
      <c r="E5" s="85"/>
      <c r="F5" s="93"/>
    </row>
    <row r="6" spans="1:6">
      <c r="A6" s="92"/>
      <c r="B6" s="85" t="s">
        <v>2216</v>
      </c>
      <c r="D6" s="85"/>
      <c r="E6" s="85"/>
      <c r="F6" s="93"/>
    </row>
    <row r="7" spans="1:6">
      <c r="A7" s="92"/>
      <c r="B7" s="85" t="s">
        <v>2217</v>
      </c>
      <c r="C7" s="85"/>
      <c r="D7" s="85"/>
      <c r="E7" s="85"/>
      <c r="F7" s="93"/>
    </row>
    <row r="8" spans="1:6">
      <c r="A8" s="92"/>
      <c r="B8" s="85" t="s">
        <v>2218</v>
      </c>
      <c r="C8" s="85"/>
      <c r="D8" s="85"/>
      <c r="E8" s="85"/>
      <c r="F8" s="93"/>
    </row>
    <row r="9" spans="1:6">
      <c r="A9" s="92"/>
      <c r="B9" s="85" t="s">
        <v>2219</v>
      </c>
      <c r="C9" s="85"/>
      <c r="D9" s="85"/>
      <c r="E9" s="85"/>
      <c r="F9" s="93"/>
    </row>
    <row r="10" spans="1:6">
      <c r="A10" s="92"/>
      <c r="B10" s="85" t="s">
        <v>1878</v>
      </c>
      <c r="C10" s="85"/>
      <c r="D10" s="85"/>
      <c r="E10" s="85"/>
      <c r="F10" s="93"/>
    </row>
    <row r="11" spans="1:6">
      <c r="A11" s="99"/>
      <c r="B11" s="101"/>
      <c r="C11" s="101"/>
      <c r="D11" s="101"/>
      <c r="E11" s="101"/>
      <c r="F11" s="304"/>
    </row>
    <row r="12" spans="1:6">
      <c r="A12" s="92"/>
      <c r="B12" s="85"/>
      <c r="C12" s="85"/>
      <c r="D12" s="85"/>
      <c r="E12" s="85"/>
      <c r="F12" s="93"/>
    </row>
    <row r="13" spans="1:6">
      <c r="A13" s="306" t="s">
        <v>1879</v>
      </c>
      <c r="B13" s="121"/>
      <c r="C13" s="121"/>
      <c r="D13" s="121"/>
      <c r="E13" s="121"/>
      <c r="F13" s="325"/>
    </row>
    <row r="14" spans="1:6">
      <c r="A14" s="99"/>
      <c r="B14" s="101"/>
      <c r="C14" s="101"/>
      <c r="D14" s="101"/>
      <c r="E14" s="101"/>
      <c r="F14" s="304"/>
    </row>
    <row r="15" spans="1:6">
      <c r="A15" s="92"/>
      <c r="B15" s="122"/>
      <c r="C15" s="112" t="s">
        <v>1880</v>
      </c>
      <c r="D15" s="122"/>
      <c r="E15" s="122"/>
      <c r="F15" s="113" t="s">
        <v>1881</v>
      </c>
    </row>
    <row r="16" spans="1:6">
      <c r="A16" s="92"/>
      <c r="B16" s="122"/>
      <c r="C16" s="112" t="s">
        <v>2343</v>
      </c>
      <c r="D16" s="112" t="s">
        <v>249</v>
      </c>
      <c r="E16" s="112" t="s">
        <v>2803</v>
      </c>
      <c r="F16" s="113" t="s">
        <v>1882</v>
      </c>
    </row>
    <row r="17" spans="1:6">
      <c r="A17" s="92"/>
      <c r="B17" s="122"/>
      <c r="C17" s="112" t="s">
        <v>1883</v>
      </c>
      <c r="D17" s="112" t="s">
        <v>1884</v>
      </c>
      <c r="E17" s="112" t="s">
        <v>1885</v>
      </c>
      <c r="F17" s="113" t="s">
        <v>1886</v>
      </c>
    </row>
    <row r="18" spans="1:6">
      <c r="A18" s="118" t="s">
        <v>2411</v>
      </c>
      <c r="B18" s="649"/>
      <c r="C18" s="112" t="s">
        <v>1887</v>
      </c>
      <c r="D18" s="112" t="s">
        <v>1888</v>
      </c>
      <c r="E18" s="112" t="s">
        <v>1889</v>
      </c>
      <c r="F18" s="113" t="s">
        <v>1890</v>
      </c>
    </row>
    <row r="19" spans="1:6">
      <c r="A19" s="326" t="s">
        <v>2417</v>
      </c>
      <c r="B19" s="502"/>
      <c r="C19" s="959" t="s">
        <v>2513</v>
      </c>
      <c r="D19" s="959" t="s">
        <v>644</v>
      </c>
      <c r="E19" s="959" t="s">
        <v>693</v>
      </c>
      <c r="F19" s="748" t="s">
        <v>1725</v>
      </c>
    </row>
    <row r="20" spans="1:6">
      <c r="A20" s="118" t="s">
        <v>1891</v>
      </c>
      <c r="B20" s="1283" t="s">
        <v>3007</v>
      </c>
      <c r="C20" s="1284"/>
      <c r="D20" s="1284"/>
      <c r="E20" s="1284"/>
      <c r="F20" s="327"/>
    </row>
    <row r="21" spans="1:6">
      <c r="A21" s="118" t="s">
        <v>1892</v>
      </c>
      <c r="B21" s="1283" t="s">
        <v>3008</v>
      </c>
      <c r="C21" s="1285"/>
      <c r="D21" s="1285"/>
      <c r="E21" s="1285"/>
      <c r="F21" s="328"/>
    </row>
    <row r="22" spans="1:6">
      <c r="A22" s="118" t="s">
        <v>1893</v>
      </c>
      <c r="B22" s="1283" t="s">
        <v>3009</v>
      </c>
      <c r="C22" s="1285"/>
      <c r="D22" s="1285"/>
      <c r="E22" s="1285"/>
      <c r="F22" s="328"/>
    </row>
    <row r="23" spans="1:6">
      <c r="A23" s="118" t="s">
        <v>1894</v>
      </c>
      <c r="B23" s="1283" t="s">
        <v>3010</v>
      </c>
      <c r="C23" s="1286" t="s">
        <v>646</v>
      </c>
      <c r="D23" s="1286" t="s">
        <v>646</v>
      </c>
      <c r="E23" s="1286" t="s">
        <v>646</v>
      </c>
      <c r="F23" s="328"/>
    </row>
    <row r="24" spans="1:6">
      <c r="A24" s="118" t="s">
        <v>1895</v>
      </c>
      <c r="B24" s="1283"/>
      <c r="C24" s="1286" t="s">
        <v>646</v>
      </c>
      <c r="D24" s="1286" t="s">
        <v>646</v>
      </c>
      <c r="E24" s="1285"/>
      <c r="F24" s="328" t="s">
        <v>646</v>
      </c>
    </row>
    <row r="25" spans="1:6">
      <c r="A25" s="118" t="s">
        <v>1896</v>
      </c>
      <c r="B25" s="1728" t="s">
        <v>3011</v>
      </c>
      <c r="C25" s="1285"/>
      <c r="D25" s="1286">
        <v>897689</v>
      </c>
      <c r="E25" s="1285"/>
      <c r="F25" s="328"/>
    </row>
    <row r="26" spans="1:6">
      <c r="A26" s="118" t="s">
        <v>1897</v>
      </c>
      <c r="B26" s="1283"/>
      <c r="C26" s="1286" t="s">
        <v>646</v>
      </c>
      <c r="D26" s="1286" t="s">
        <v>646</v>
      </c>
      <c r="E26" s="1286" t="s">
        <v>646</v>
      </c>
      <c r="F26" s="328"/>
    </row>
    <row r="27" spans="1:6">
      <c r="A27" s="118" t="s">
        <v>1898</v>
      </c>
      <c r="B27" s="1283" t="s">
        <v>3012</v>
      </c>
      <c r="C27" s="1285"/>
      <c r="D27" s="1286">
        <v>5552906.5899999999</v>
      </c>
      <c r="E27" s="1286">
        <v>69036</v>
      </c>
      <c r="F27" s="328"/>
    </row>
    <row r="28" spans="1:6">
      <c r="A28" s="118" t="s">
        <v>1899</v>
      </c>
      <c r="B28" s="1283"/>
      <c r="C28" s="1285"/>
      <c r="D28" s="1285"/>
      <c r="E28" s="1285"/>
      <c r="F28" s="328"/>
    </row>
    <row r="29" spans="1:6">
      <c r="A29" s="118" t="s">
        <v>2189</v>
      </c>
      <c r="B29" s="1283" t="s">
        <v>3013</v>
      </c>
      <c r="C29" s="1285"/>
      <c r="D29" s="1286">
        <v>18717614.41</v>
      </c>
      <c r="E29" s="1285"/>
      <c r="F29" s="328"/>
    </row>
    <row r="30" spans="1:6">
      <c r="A30" s="118" t="s">
        <v>2190</v>
      </c>
      <c r="B30" s="1283"/>
      <c r="C30" s="1285"/>
      <c r="D30" s="1285"/>
      <c r="E30" s="1285"/>
      <c r="F30" s="328"/>
    </row>
    <row r="31" spans="1:6">
      <c r="A31" s="118" t="s">
        <v>2192</v>
      </c>
      <c r="B31" s="1700" t="s">
        <v>2803</v>
      </c>
      <c r="C31" s="1285"/>
      <c r="D31" s="1286">
        <v>4022422.4874999998</v>
      </c>
      <c r="E31" s="1286">
        <v>2176134.2999999998</v>
      </c>
      <c r="F31" s="328"/>
    </row>
    <row r="32" spans="1:6">
      <c r="A32" s="118" t="s">
        <v>2194</v>
      </c>
      <c r="B32" s="122"/>
      <c r="C32" s="366"/>
      <c r="D32" s="366"/>
      <c r="E32" s="366"/>
      <c r="F32" s="328"/>
    </row>
    <row r="33" spans="1:6">
      <c r="A33" s="118" t="s">
        <v>2198</v>
      </c>
      <c r="B33" s="122"/>
      <c r="C33" s="366"/>
      <c r="D33" s="366"/>
      <c r="E33" s="366"/>
      <c r="F33" s="328"/>
    </row>
    <row r="34" spans="1:6">
      <c r="A34" s="118" t="s">
        <v>2199</v>
      </c>
      <c r="B34" s="122"/>
      <c r="C34" s="366"/>
      <c r="D34" s="366"/>
      <c r="E34" s="366"/>
      <c r="F34" s="328"/>
    </row>
    <row r="35" spans="1:6">
      <c r="A35" s="118" t="s">
        <v>2200</v>
      </c>
      <c r="B35" s="122"/>
      <c r="C35" s="366"/>
      <c r="D35" s="366"/>
      <c r="E35" s="366"/>
      <c r="F35" s="328"/>
    </row>
    <row r="36" spans="1:6">
      <c r="A36" s="118" t="s">
        <v>2201</v>
      </c>
      <c r="B36" s="1658"/>
      <c r="C36" s="366"/>
      <c r="D36" s="366"/>
      <c r="E36" s="366"/>
      <c r="F36" s="328"/>
    </row>
    <row r="37" spans="1:6">
      <c r="A37" s="118" t="s">
        <v>1695</v>
      </c>
      <c r="B37" s="122"/>
      <c r="C37" s="366"/>
      <c r="D37" s="366"/>
      <c r="E37" s="366"/>
      <c r="F37" s="328"/>
    </row>
    <row r="38" spans="1:6">
      <c r="A38" s="118" t="s">
        <v>2292</v>
      </c>
      <c r="B38" s="122"/>
      <c r="C38" s="366"/>
      <c r="D38" s="366"/>
      <c r="E38" s="366"/>
      <c r="F38" s="328"/>
    </row>
    <row r="39" spans="1:6">
      <c r="A39" s="118" t="s">
        <v>2178</v>
      </c>
      <c r="B39" s="122"/>
      <c r="C39" s="650"/>
      <c r="D39" s="650"/>
      <c r="E39" s="650"/>
      <c r="F39" s="329"/>
    </row>
    <row r="40" spans="1:6">
      <c r="A40" s="326" t="s">
        <v>2745</v>
      </c>
      <c r="B40" s="957" t="s">
        <v>1900</v>
      </c>
      <c r="C40" s="367">
        <f>SUM(C20:C39)</f>
        <v>0</v>
      </c>
      <c r="D40" s="367">
        <f>SUM(D20:D39)</f>
        <v>29190632.487500001</v>
      </c>
      <c r="E40" s="367">
        <f>SUM(E20:E39)</f>
        <v>2245170.2999999998</v>
      </c>
      <c r="F40" s="315">
        <f>SUM(F20:F39)</f>
        <v>0</v>
      </c>
    </row>
    <row r="41" spans="1:6">
      <c r="A41" s="92"/>
      <c r="B41" s="85"/>
      <c r="C41" s="85"/>
      <c r="D41" s="85"/>
      <c r="E41" s="85"/>
      <c r="F41" s="93"/>
    </row>
    <row r="42" spans="1:6">
      <c r="A42" s="306" t="s">
        <v>1901</v>
      </c>
      <c r="B42" s="121"/>
      <c r="C42" s="121"/>
      <c r="D42" s="121"/>
      <c r="E42" s="121"/>
      <c r="F42" s="325"/>
    </row>
    <row r="43" spans="1:6">
      <c r="A43" s="99"/>
      <c r="B43" s="101"/>
      <c r="C43" s="101"/>
      <c r="D43" s="101"/>
      <c r="E43" s="101"/>
      <c r="F43" s="304"/>
    </row>
    <row r="44" spans="1:6">
      <c r="A44" s="118" t="s">
        <v>2411</v>
      </c>
      <c r="B44" s="1659"/>
      <c r="C44" s="614" t="s">
        <v>1902</v>
      </c>
      <c r="D44" s="600"/>
      <c r="E44" s="652"/>
      <c r="F44" s="113" t="s">
        <v>1711</v>
      </c>
    </row>
    <row r="45" spans="1:6">
      <c r="A45" s="326" t="s">
        <v>2417</v>
      </c>
      <c r="B45" s="653"/>
      <c r="C45" s="339" t="s">
        <v>1903</v>
      </c>
      <c r="D45" s="494"/>
      <c r="E45" s="513"/>
      <c r="F45" s="748" t="s">
        <v>1728</v>
      </c>
    </row>
    <row r="46" spans="1:6">
      <c r="A46" s="118" t="s">
        <v>1701</v>
      </c>
      <c r="B46" s="1283" t="s">
        <v>1288</v>
      </c>
      <c r="C46" s="1283"/>
      <c r="D46" s="1287"/>
      <c r="E46" s="1287"/>
      <c r="F46" s="1288">
        <v>45519</v>
      </c>
    </row>
    <row r="47" spans="1:6">
      <c r="A47" s="118" t="s">
        <v>1438</v>
      </c>
      <c r="B47" s="1283"/>
      <c r="C47" s="1283"/>
      <c r="D47" s="1287"/>
      <c r="E47" s="1287"/>
      <c r="F47" s="1289"/>
    </row>
    <row r="48" spans="1:6">
      <c r="A48" s="118" t="s">
        <v>559</v>
      </c>
      <c r="B48" s="1717" t="s">
        <v>3014</v>
      </c>
      <c r="C48" s="1283"/>
      <c r="D48" s="1287"/>
      <c r="E48" s="1287"/>
      <c r="F48" s="1290">
        <v>37864629</v>
      </c>
    </row>
    <row r="49" spans="1:6">
      <c r="A49" s="118" t="s">
        <v>575</v>
      </c>
      <c r="B49" s="1283"/>
      <c r="C49" s="1283"/>
      <c r="D49" s="1287"/>
      <c r="E49" s="1287"/>
      <c r="F49" s="1289"/>
    </row>
    <row r="50" spans="1:6">
      <c r="A50" s="118" t="s">
        <v>1519</v>
      </c>
      <c r="B50" s="1283" t="s">
        <v>3015</v>
      </c>
      <c r="C50" s="1283"/>
      <c r="D50" s="1287"/>
      <c r="E50" s="1287"/>
      <c r="F50" s="1290">
        <v>263406952</v>
      </c>
    </row>
    <row r="51" spans="1:6">
      <c r="A51" s="118" t="s">
        <v>1520</v>
      </c>
      <c r="B51" s="1283"/>
      <c r="C51" s="1283"/>
      <c r="D51" s="1287"/>
      <c r="E51" s="1287"/>
      <c r="F51" s="1289"/>
    </row>
    <row r="52" spans="1:6">
      <c r="A52" s="118" t="s">
        <v>1522</v>
      </c>
      <c r="B52" s="1283" t="s">
        <v>3016</v>
      </c>
      <c r="C52" s="1283"/>
      <c r="D52" s="1287"/>
      <c r="E52" s="1287"/>
      <c r="F52" s="1290">
        <v>815678111</v>
      </c>
    </row>
    <row r="53" spans="1:6">
      <c r="A53" s="118" t="s">
        <v>1524</v>
      </c>
      <c r="B53" s="1283"/>
      <c r="C53" s="1283"/>
      <c r="D53" s="1287"/>
      <c r="E53" s="1287"/>
      <c r="F53" s="1289"/>
    </row>
    <row r="54" spans="1:6">
      <c r="A54" s="118" t="s">
        <v>1526</v>
      </c>
      <c r="B54" s="1283" t="s">
        <v>54</v>
      </c>
      <c r="C54" s="1283"/>
      <c r="D54" s="1287"/>
      <c r="E54" s="1287"/>
      <c r="F54" s="1290">
        <v>1347588</v>
      </c>
    </row>
    <row r="55" spans="1:6">
      <c r="A55" s="118" t="s">
        <v>1527</v>
      </c>
      <c r="B55" s="1283"/>
      <c r="C55" s="1283"/>
      <c r="D55" s="1287"/>
      <c r="E55" s="1287"/>
      <c r="F55" s="1289"/>
    </row>
    <row r="56" spans="1:6">
      <c r="A56" s="118" t="s">
        <v>1528</v>
      </c>
      <c r="B56" s="1291" t="s">
        <v>3018</v>
      </c>
      <c r="C56" s="1283"/>
      <c r="D56" s="1287"/>
      <c r="E56" s="1287"/>
      <c r="F56" s="1290">
        <v>148663702.04999998</v>
      </c>
    </row>
    <row r="57" spans="1:6">
      <c r="A57" s="118" t="s">
        <v>363</v>
      </c>
      <c r="B57" s="122"/>
      <c r="C57" s="122"/>
      <c r="D57" s="85"/>
      <c r="E57" s="85"/>
      <c r="F57" s="328"/>
    </row>
    <row r="58" spans="1:6">
      <c r="A58" s="118" t="s">
        <v>1904</v>
      </c>
      <c r="B58" s="122"/>
      <c r="C58" s="122"/>
      <c r="D58" s="85"/>
      <c r="E58" s="85"/>
      <c r="F58" s="328"/>
    </row>
    <row r="59" spans="1:6">
      <c r="A59" s="118" t="s">
        <v>1905</v>
      </c>
      <c r="B59" s="122"/>
      <c r="C59" s="122"/>
      <c r="D59" s="85"/>
      <c r="E59" s="85"/>
      <c r="F59" s="328"/>
    </row>
    <row r="60" spans="1:6">
      <c r="A60" s="118" t="s">
        <v>1906</v>
      </c>
      <c r="B60" s="122"/>
      <c r="C60" s="122"/>
      <c r="D60" s="85"/>
      <c r="E60" s="85"/>
      <c r="F60" s="328"/>
    </row>
    <row r="61" spans="1:6">
      <c r="A61" s="118" t="s">
        <v>1907</v>
      </c>
      <c r="B61" s="122"/>
      <c r="C61" s="122"/>
      <c r="D61" s="85"/>
      <c r="E61" s="85"/>
      <c r="F61" s="328"/>
    </row>
    <row r="62" spans="1:6">
      <c r="A62" s="118" t="s">
        <v>1908</v>
      </c>
      <c r="B62" s="122"/>
      <c r="C62" s="122"/>
      <c r="D62" s="85"/>
      <c r="E62" s="85"/>
      <c r="F62" s="328"/>
    </row>
    <row r="63" spans="1:6">
      <c r="A63" s="118" t="s">
        <v>1909</v>
      </c>
      <c r="B63" s="122"/>
      <c r="C63" s="122"/>
      <c r="D63" s="85"/>
      <c r="E63" s="85"/>
      <c r="F63" s="328"/>
    </row>
    <row r="64" spans="1:6">
      <c r="A64" s="118" t="s">
        <v>2247</v>
      </c>
      <c r="B64" s="122"/>
      <c r="C64" s="122"/>
      <c r="D64" s="85"/>
      <c r="E64" s="85"/>
      <c r="F64" s="328"/>
    </row>
    <row r="65" spans="1:6">
      <c r="A65" s="118" t="s">
        <v>1910</v>
      </c>
      <c r="B65" s="122"/>
      <c r="C65" s="122"/>
      <c r="D65" s="85"/>
      <c r="E65" s="85"/>
      <c r="F65" s="328"/>
    </row>
    <row r="66" spans="1:6">
      <c r="A66" s="118" t="s">
        <v>2822</v>
      </c>
      <c r="B66" s="122"/>
      <c r="C66" s="122"/>
      <c r="D66" s="85"/>
      <c r="E66" s="85"/>
      <c r="F66" s="329"/>
    </row>
    <row r="67" spans="1:6" ht="15.75" thickBot="1">
      <c r="A67" s="369" t="s">
        <v>2824</v>
      </c>
      <c r="B67" s="317"/>
      <c r="C67" s="317"/>
      <c r="D67" s="654"/>
      <c r="E67" s="999" t="s">
        <v>1911</v>
      </c>
      <c r="F67" s="320">
        <f>SUM(F46:F66)</f>
        <v>1267006501.05</v>
      </c>
    </row>
    <row r="68" spans="1:6">
      <c r="A68" s="85"/>
      <c r="B68" s="85"/>
      <c r="C68" s="85"/>
      <c r="D68" s="85"/>
      <c r="E68" s="85"/>
      <c r="F68" s="70" t="s">
        <v>2356</v>
      </c>
    </row>
    <row r="69" spans="1:6">
      <c r="A69" s="121" t="s">
        <v>2824</v>
      </c>
      <c r="B69" s="121"/>
      <c r="C69" s="121"/>
      <c r="D69" s="121"/>
      <c r="E69" s="121"/>
      <c r="F69" s="121"/>
    </row>
    <row r="70" spans="1:6" ht="15.75" thickBot="1">
      <c r="A70" s="43" t="str">
        <f>'Data Sheet'!$A$49</f>
        <v>Annual Report of Central Hudson Gas &amp; Electric Corp.</v>
      </c>
      <c r="E70" s="191" t="str">
        <f>'Data Sheet'!$A$45</f>
        <v>Year ended December 31, 2013</v>
      </c>
      <c r="F70" s="48"/>
    </row>
    <row r="71" spans="1:6">
      <c r="A71" s="86"/>
      <c r="B71" s="87"/>
      <c r="C71" s="87"/>
      <c r="D71" s="87"/>
      <c r="E71" s="87"/>
      <c r="F71" s="88"/>
    </row>
    <row r="72" spans="1:6" ht="15.75">
      <c r="A72" s="89" t="s">
        <v>1912</v>
      </c>
      <c r="B72" s="121"/>
      <c r="C72" s="121"/>
      <c r="D72" s="121"/>
      <c r="E72" s="121"/>
      <c r="F72" s="325"/>
    </row>
    <row r="73" spans="1:6" ht="15.75" thickBot="1">
      <c r="A73" s="551"/>
      <c r="B73" s="125"/>
      <c r="C73" s="125"/>
      <c r="D73" s="125"/>
      <c r="E73" s="125"/>
      <c r="F73" s="359"/>
    </row>
    <row r="74" spans="1:6">
      <c r="A74" s="92"/>
      <c r="B74" s="85"/>
      <c r="C74" s="85"/>
      <c r="D74" s="85"/>
      <c r="E74" s="85"/>
      <c r="F74" s="93"/>
    </row>
    <row r="75" spans="1:6">
      <c r="A75" s="306" t="s">
        <v>1879</v>
      </c>
      <c r="B75" s="121"/>
      <c r="C75" s="121"/>
      <c r="D75" s="121"/>
      <c r="E75" s="121"/>
      <c r="F75" s="325"/>
    </row>
    <row r="76" spans="1:6">
      <c r="A76" s="99"/>
      <c r="B76" s="101"/>
      <c r="C76" s="101"/>
      <c r="D76" s="101"/>
      <c r="E76" s="101"/>
      <c r="F76" s="304"/>
    </row>
    <row r="77" spans="1:6">
      <c r="A77" s="92"/>
      <c r="B77" s="122"/>
      <c r="C77" s="112" t="s">
        <v>1880</v>
      </c>
      <c r="D77" s="122"/>
      <c r="E77" s="122"/>
      <c r="F77" s="113" t="s">
        <v>1881</v>
      </c>
    </row>
    <row r="78" spans="1:6">
      <c r="A78" s="92"/>
      <c r="B78" s="122"/>
      <c r="C78" s="112" t="s">
        <v>2343</v>
      </c>
      <c r="D78" s="112" t="s">
        <v>249</v>
      </c>
      <c r="E78" s="112" t="s">
        <v>2803</v>
      </c>
      <c r="F78" s="113" t="s">
        <v>1882</v>
      </c>
    </row>
    <row r="79" spans="1:6">
      <c r="A79" s="92"/>
      <c r="B79" s="122"/>
      <c r="C79" s="112" t="s">
        <v>1883</v>
      </c>
      <c r="D79" s="112" t="s">
        <v>1884</v>
      </c>
      <c r="E79" s="112" t="s">
        <v>1885</v>
      </c>
      <c r="F79" s="113" t="s">
        <v>1886</v>
      </c>
    </row>
    <row r="80" spans="1:6">
      <c r="A80" s="118" t="s">
        <v>2411</v>
      </c>
      <c r="B80" s="649"/>
      <c r="C80" s="112" t="s">
        <v>1887</v>
      </c>
      <c r="D80" s="112" t="s">
        <v>1888</v>
      </c>
      <c r="E80" s="112" t="s">
        <v>1889</v>
      </c>
      <c r="F80" s="113" t="s">
        <v>1890</v>
      </c>
    </row>
    <row r="81" spans="1:6">
      <c r="A81" s="326" t="s">
        <v>2417</v>
      </c>
      <c r="B81" s="502"/>
      <c r="C81" s="959" t="s">
        <v>2513</v>
      </c>
      <c r="D81" s="959" t="s">
        <v>644</v>
      </c>
      <c r="E81" s="959" t="s">
        <v>693</v>
      </c>
      <c r="F81" s="748" t="s">
        <v>1725</v>
      </c>
    </row>
    <row r="82" spans="1:6">
      <c r="A82" s="118" t="s">
        <v>1891</v>
      </c>
      <c r="B82" s="122"/>
      <c r="C82" s="122"/>
      <c r="D82" s="122"/>
      <c r="E82" s="122"/>
      <c r="F82" s="116"/>
    </row>
    <row r="83" spans="1:6">
      <c r="A83" s="118" t="s">
        <v>1892</v>
      </c>
      <c r="B83" s="122"/>
      <c r="C83" s="122"/>
      <c r="D83" s="122"/>
      <c r="E83" s="122"/>
      <c r="F83" s="116"/>
    </row>
    <row r="84" spans="1:6">
      <c r="A84" s="118" t="s">
        <v>1893</v>
      </c>
      <c r="B84" s="122"/>
      <c r="C84" s="122"/>
      <c r="D84" s="122"/>
      <c r="E84" s="122"/>
      <c r="F84" s="116"/>
    </row>
    <row r="85" spans="1:6">
      <c r="A85" s="118" t="s">
        <v>1894</v>
      </c>
      <c r="B85" s="122"/>
      <c r="C85" s="122" t="s">
        <v>646</v>
      </c>
      <c r="D85" s="122" t="s">
        <v>646</v>
      </c>
      <c r="E85" s="122" t="s">
        <v>646</v>
      </c>
      <c r="F85" s="116"/>
    </row>
    <row r="86" spans="1:6">
      <c r="A86" s="118" t="s">
        <v>1895</v>
      </c>
      <c r="B86" s="122"/>
      <c r="C86" s="122" t="s">
        <v>646</v>
      </c>
      <c r="D86" s="122" t="s">
        <v>646</v>
      </c>
      <c r="E86" s="122"/>
      <c r="F86" s="116" t="s">
        <v>646</v>
      </c>
    </row>
    <row r="87" spans="1:6">
      <c r="A87" s="118" t="s">
        <v>1896</v>
      </c>
      <c r="B87" s="122"/>
      <c r="C87" s="122" t="s">
        <v>646</v>
      </c>
      <c r="D87" s="122" t="s">
        <v>646</v>
      </c>
      <c r="E87" s="122"/>
      <c r="F87" s="116"/>
    </row>
    <row r="88" spans="1:6">
      <c r="A88" s="118" t="s">
        <v>1897</v>
      </c>
      <c r="B88" s="122"/>
      <c r="C88" s="122" t="s">
        <v>646</v>
      </c>
      <c r="D88" s="122" t="s">
        <v>646</v>
      </c>
      <c r="E88" s="122" t="s">
        <v>646</v>
      </c>
      <c r="F88" s="116"/>
    </row>
    <row r="89" spans="1:6">
      <c r="A89" s="118" t="s">
        <v>1898</v>
      </c>
      <c r="B89" s="122"/>
      <c r="C89" s="122"/>
      <c r="D89" s="122"/>
      <c r="E89" s="122"/>
      <c r="F89" s="116"/>
    </row>
    <row r="90" spans="1:6">
      <c r="A90" s="118" t="s">
        <v>1899</v>
      </c>
      <c r="B90" s="122"/>
      <c r="C90" s="122"/>
      <c r="D90" s="122"/>
      <c r="E90" s="122"/>
      <c r="F90" s="116"/>
    </row>
    <row r="91" spans="1:6">
      <c r="A91" s="118" t="s">
        <v>2189</v>
      </c>
      <c r="B91" s="122"/>
      <c r="C91" s="122"/>
      <c r="D91" s="122"/>
      <c r="E91" s="122"/>
      <c r="F91" s="116"/>
    </row>
    <row r="92" spans="1:6">
      <c r="A92" s="118" t="s">
        <v>2190</v>
      </c>
      <c r="B92" s="122"/>
      <c r="C92" s="122"/>
      <c r="D92" s="122"/>
      <c r="E92" s="122"/>
      <c r="F92" s="116"/>
    </row>
    <row r="93" spans="1:6">
      <c r="A93" s="118" t="s">
        <v>2192</v>
      </c>
      <c r="B93" s="122"/>
      <c r="C93" s="122"/>
      <c r="D93" s="122"/>
      <c r="E93" s="122"/>
      <c r="F93" s="116"/>
    </row>
    <row r="94" spans="1:6">
      <c r="A94" s="118" t="s">
        <v>2194</v>
      </c>
      <c r="B94" s="122"/>
      <c r="C94" s="122"/>
      <c r="D94" s="122"/>
      <c r="E94" s="122"/>
      <c r="F94" s="116"/>
    </row>
    <row r="95" spans="1:6">
      <c r="A95" s="118" t="s">
        <v>2198</v>
      </c>
      <c r="B95" s="122"/>
      <c r="C95" s="122"/>
      <c r="D95" s="122"/>
      <c r="E95" s="122"/>
      <c r="F95" s="116"/>
    </row>
    <row r="96" spans="1:6">
      <c r="A96" s="118">
        <v>15</v>
      </c>
      <c r="B96" s="122"/>
      <c r="C96" s="122"/>
      <c r="D96" s="122"/>
      <c r="E96" s="122"/>
      <c r="F96" s="116"/>
    </row>
    <row r="97" spans="1:6">
      <c r="A97" s="118">
        <v>16</v>
      </c>
      <c r="B97" s="122"/>
      <c r="C97" s="122"/>
      <c r="D97" s="122"/>
      <c r="E97" s="122"/>
      <c r="F97" s="116"/>
    </row>
    <row r="98" spans="1:6">
      <c r="A98" s="118">
        <v>17</v>
      </c>
      <c r="B98" s="122"/>
      <c r="C98" s="122"/>
      <c r="D98" s="122"/>
      <c r="E98" s="122"/>
      <c r="F98" s="116"/>
    </row>
    <row r="99" spans="1:6">
      <c r="A99" s="118">
        <v>18</v>
      </c>
      <c r="B99" s="122"/>
      <c r="C99" s="122"/>
      <c r="D99" s="122"/>
      <c r="E99" s="122"/>
      <c r="F99" s="116"/>
    </row>
    <row r="100" spans="1:6">
      <c r="A100" s="118">
        <v>19</v>
      </c>
      <c r="B100" s="122"/>
      <c r="C100" s="122"/>
      <c r="D100" s="122"/>
      <c r="E100" s="122"/>
      <c r="F100" s="116"/>
    </row>
    <row r="101" spans="1:6">
      <c r="A101" s="118">
        <v>20</v>
      </c>
      <c r="B101" s="122"/>
      <c r="C101" s="122"/>
      <c r="D101" s="122"/>
      <c r="E101" s="122"/>
      <c r="F101" s="116"/>
    </row>
    <row r="102" spans="1:6">
      <c r="A102" s="118">
        <v>21</v>
      </c>
      <c r="B102" s="122"/>
      <c r="C102" s="122"/>
      <c r="D102" s="122"/>
      <c r="E102" s="122"/>
      <c r="F102" s="116"/>
    </row>
    <row r="103" spans="1:6">
      <c r="A103" s="118">
        <v>22</v>
      </c>
      <c r="B103" s="122"/>
      <c r="C103" s="122"/>
      <c r="D103" s="122"/>
      <c r="E103" s="122"/>
      <c r="F103" s="116"/>
    </row>
    <row r="104" spans="1:6">
      <c r="A104" s="118">
        <v>23</v>
      </c>
      <c r="B104" s="122"/>
      <c r="C104" s="102"/>
      <c r="D104" s="102"/>
      <c r="E104" s="102"/>
      <c r="F104" s="103"/>
    </row>
    <row r="105" spans="1:6">
      <c r="A105" s="326">
        <v>24</v>
      </c>
      <c r="B105" s="957" t="s">
        <v>1900</v>
      </c>
      <c r="C105" s="367">
        <f>SUM(C82:C104)</f>
        <v>0</v>
      </c>
      <c r="D105" s="367">
        <f>SUM(D82:D104)</f>
        <v>0</v>
      </c>
      <c r="E105" s="367">
        <f>SUM(E82:E104)</f>
        <v>0</v>
      </c>
      <c r="F105" s="315">
        <f>SUM(F82:F104)</f>
        <v>0</v>
      </c>
    </row>
    <row r="106" spans="1:6">
      <c r="A106" s="92"/>
      <c r="B106" s="85"/>
      <c r="C106" s="85"/>
      <c r="D106" s="85"/>
      <c r="E106" s="85"/>
      <c r="F106" s="93"/>
    </row>
    <row r="107" spans="1:6">
      <c r="A107" s="306" t="s">
        <v>1901</v>
      </c>
      <c r="B107" s="121"/>
      <c r="C107" s="121"/>
      <c r="D107" s="121"/>
      <c r="E107" s="121"/>
      <c r="F107" s="325"/>
    </row>
    <row r="108" spans="1:6">
      <c r="A108" s="99"/>
      <c r="B108" s="101"/>
      <c r="C108" s="101"/>
      <c r="D108" s="101"/>
      <c r="E108" s="101"/>
      <c r="F108" s="304"/>
    </row>
    <row r="109" spans="1:6">
      <c r="A109" s="118" t="s">
        <v>2411</v>
      </c>
      <c r="B109" s="651"/>
      <c r="C109" s="614" t="s">
        <v>1902</v>
      </c>
      <c r="D109" s="600"/>
      <c r="E109" s="652"/>
      <c r="F109" s="113" t="s">
        <v>1711</v>
      </c>
    </row>
    <row r="110" spans="1:6">
      <c r="A110" s="326" t="s">
        <v>2417</v>
      </c>
      <c r="B110" s="653"/>
      <c r="C110" s="339" t="s">
        <v>1903</v>
      </c>
      <c r="D110" s="494"/>
      <c r="E110" s="513"/>
      <c r="F110" s="748" t="s">
        <v>1728</v>
      </c>
    </row>
    <row r="111" spans="1:6">
      <c r="A111" s="118">
        <v>25</v>
      </c>
      <c r="B111" s="122"/>
      <c r="C111" s="122"/>
      <c r="D111" s="85"/>
      <c r="E111" s="85"/>
      <c r="F111" s="327"/>
    </row>
    <row r="112" spans="1:6">
      <c r="A112" s="118">
        <v>26</v>
      </c>
      <c r="B112" s="122"/>
      <c r="C112" s="122"/>
      <c r="D112" s="85"/>
      <c r="E112" s="85"/>
      <c r="F112" s="327"/>
    </row>
    <row r="113" spans="1:6">
      <c r="A113" s="118">
        <v>27</v>
      </c>
      <c r="B113" s="122"/>
      <c r="C113" s="122"/>
      <c r="D113" s="85"/>
      <c r="E113" s="85"/>
      <c r="F113" s="327"/>
    </row>
    <row r="114" spans="1:6">
      <c r="A114" s="118">
        <v>28</v>
      </c>
      <c r="B114" s="122"/>
      <c r="C114" s="122"/>
      <c r="D114" s="85"/>
      <c r="E114" s="85"/>
      <c r="F114" s="327"/>
    </row>
    <row r="115" spans="1:6">
      <c r="A115" s="118">
        <v>29</v>
      </c>
      <c r="B115" s="122"/>
      <c r="C115" s="122"/>
      <c r="D115" s="85"/>
      <c r="E115" s="85"/>
      <c r="F115" s="116"/>
    </row>
    <row r="116" spans="1:6">
      <c r="A116" s="118">
        <v>30</v>
      </c>
      <c r="B116" s="122"/>
      <c r="C116" s="122"/>
      <c r="D116" s="85"/>
      <c r="E116" s="85"/>
      <c r="F116" s="116"/>
    </row>
    <row r="117" spans="1:6">
      <c r="A117" s="118">
        <v>31</v>
      </c>
      <c r="B117" s="122"/>
      <c r="C117" s="122"/>
      <c r="D117" s="85"/>
      <c r="E117" s="85"/>
      <c r="F117" s="328"/>
    </row>
    <row r="118" spans="1:6">
      <c r="A118" s="118">
        <v>32</v>
      </c>
      <c r="B118" s="122"/>
      <c r="C118" s="122"/>
      <c r="D118" s="85"/>
      <c r="E118" s="85"/>
      <c r="F118" s="116"/>
    </row>
    <row r="119" spans="1:6">
      <c r="A119" s="118">
        <v>33</v>
      </c>
      <c r="B119" s="122"/>
      <c r="C119" s="122"/>
      <c r="D119" s="85"/>
      <c r="E119" s="85"/>
      <c r="F119" s="116"/>
    </row>
    <row r="120" spans="1:6">
      <c r="A120" s="118">
        <v>34</v>
      </c>
      <c r="B120" s="122"/>
      <c r="C120" s="122"/>
      <c r="D120" s="85"/>
      <c r="E120" s="85"/>
      <c r="F120" s="116"/>
    </row>
    <row r="121" spans="1:6">
      <c r="A121" s="118">
        <v>35</v>
      </c>
      <c r="B121" s="122"/>
      <c r="C121" s="122"/>
      <c r="D121" s="85"/>
      <c r="E121" s="85"/>
      <c r="F121" s="116"/>
    </row>
    <row r="122" spans="1:6">
      <c r="A122" s="118">
        <v>36</v>
      </c>
      <c r="B122" s="122"/>
      <c r="C122" s="122"/>
      <c r="D122" s="85"/>
      <c r="E122" s="85"/>
      <c r="F122" s="116"/>
    </row>
    <row r="123" spans="1:6">
      <c r="A123" s="118">
        <v>37</v>
      </c>
      <c r="B123" s="122"/>
      <c r="C123" s="122"/>
      <c r="D123" s="85"/>
      <c r="E123" s="85"/>
      <c r="F123" s="116"/>
    </row>
    <row r="124" spans="1:6">
      <c r="A124" s="118">
        <v>38</v>
      </c>
      <c r="B124" s="122"/>
      <c r="C124" s="122"/>
      <c r="D124" s="85"/>
      <c r="E124" s="85"/>
      <c r="F124" s="116"/>
    </row>
    <row r="125" spans="1:6">
      <c r="A125" s="118">
        <v>39</v>
      </c>
      <c r="B125" s="122"/>
      <c r="C125" s="122"/>
      <c r="D125" s="85"/>
      <c r="E125" s="85"/>
      <c r="F125" s="116"/>
    </row>
    <row r="126" spans="1:6">
      <c r="A126" s="118">
        <v>40</v>
      </c>
      <c r="B126" s="122"/>
      <c r="C126" s="122"/>
      <c r="D126" s="85"/>
      <c r="E126" s="85"/>
      <c r="F126" s="116"/>
    </row>
    <row r="127" spans="1:6">
      <c r="A127" s="118">
        <v>41</v>
      </c>
      <c r="B127" s="122"/>
      <c r="C127" s="122"/>
      <c r="D127" s="85"/>
      <c r="E127" s="85"/>
      <c r="F127" s="116"/>
    </row>
    <row r="128" spans="1:6">
      <c r="A128" s="118">
        <v>42</v>
      </c>
      <c r="B128" s="122"/>
      <c r="C128" s="122"/>
      <c r="D128" s="85"/>
      <c r="E128" s="85"/>
      <c r="F128" s="116"/>
    </row>
    <row r="129" spans="1:6">
      <c r="A129" s="118">
        <v>43</v>
      </c>
      <c r="B129" s="122"/>
      <c r="C129" s="122"/>
      <c r="D129" s="85"/>
      <c r="E129" s="85"/>
      <c r="F129" s="116"/>
    </row>
    <row r="130" spans="1:6">
      <c r="A130" s="118">
        <v>44</v>
      </c>
      <c r="B130" s="122"/>
      <c r="C130" s="122"/>
      <c r="D130" s="85"/>
      <c r="E130" s="85"/>
      <c r="F130" s="116"/>
    </row>
    <row r="131" spans="1:6">
      <c r="A131" s="118">
        <v>45</v>
      </c>
      <c r="B131" s="122"/>
      <c r="C131" s="122"/>
      <c r="D131" s="85"/>
      <c r="E131" s="85"/>
      <c r="F131" s="116"/>
    </row>
    <row r="132" spans="1:6">
      <c r="A132" s="118">
        <v>46</v>
      </c>
      <c r="B132" s="122"/>
      <c r="C132" s="122"/>
      <c r="D132" s="85"/>
      <c r="E132" s="85"/>
      <c r="F132" s="116"/>
    </row>
    <row r="133" spans="1:6">
      <c r="A133" s="118">
        <v>47</v>
      </c>
      <c r="B133" s="122"/>
      <c r="C133" s="122"/>
      <c r="D133" s="85"/>
      <c r="E133" s="85"/>
      <c r="F133" s="116"/>
    </row>
    <row r="134" spans="1:6">
      <c r="A134" s="118">
        <v>48</v>
      </c>
      <c r="B134" s="122"/>
      <c r="C134" s="122"/>
      <c r="D134" s="85"/>
      <c r="E134" s="85"/>
      <c r="F134" s="103"/>
    </row>
    <row r="135" spans="1:6" ht="15.75" thickBot="1">
      <c r="A135" s="369">
        <v>49</v>
      </c>
      <c r="B135" s="317"/>
      <c r="C135" s="317"/>
      <c r="D135" s="654"/>
      <c r="E135" s="999" t="s">
        <v>1911</v>
      </c>
      <c r="F135" s="320">
        <f>SUM(F111:F134)</f>
        <v>0</v>
      </c>
    </row>
    <row r="136" spans="1:6">
      <c r="A136" s="85"/>
      <c r="B136" s="85"/>
      <c r="C136" s="85"/>
      <c r="D136" s="85"/>
      <c r="E136" s="85"/>
      <c r="F136" s="70" t="s">
        <v>2356</v>
      </c>
    </row>
    <row r="137" spans="1:6">
      <c r="A137" s="121" t="s">
        <v>42</v>
      </c>
      <c r="B137" s="121"/>
      <c r="C137" s="121"/>
      <c r="D137" s="121"/>
      <c r="E137" s="121"/>
      <c r="F137" s="121"/>
    </row>
  </sheetData>
  <customSheetViews>
    <customSheetView guid="{4928BF23-7841-445B-B276-4DDA011E86BA}" scale="85" colorId="22" topLeftCell="A19">
      <selection activeCell="B44" sqref="B44"/>
      <rowBreaks count="1" manualBreakCount="1">
        <brk id="69" max="16383" man="1"/>
      </rowBreaks>
      <pageMargins left="0.5" right="0.5" top="0.5" bottom="0.5" header="0.5" footer="0.5"/>
      <printOptions horizontalCentered="1" verticalCentered="1"/>
      <pageSetup scale="69" fitToHeight="2" orientation="portrait" r:id="rId1"/>
      <headerFooter alignWithMargins="0"/>
    </customSheetView>
    <customSheetView guid="{10BEBEA5-666D-4E42-8C33-BE2CECB0CEEE}" scale="85" colorId="22">
      <selection activeCell="D57" sqref="D57"/>
      <pageMargins left="0.5" right="0.5" top="0.5" bottom="0.5" header="0.5" footer="0.5"/>
      <printOptions horizontalCentered="1" verticalCentered="1"/>
      <pageSetup scale="69" fitToHeight="2" orientation="portrait" r:id="rId2"/>
      <headerFooter alignWithMargins="0"/>
    </customSheetView>
    <customSheetView guid="{7EABFE2B-86ED-418A-B3E7-C3498E6134E5}" scale="85" colorId="22">
      <selection activeCell="D57" sqref="D57"/>
      <pageMargins left="0.5" right="0.5" top="0.5" bottom="0.5" header="0.5" footer="0.5"/>
      <printOptions horizontalCentered="1" verticalCentered="1"/>
      <pageSetup scale="69" fitToHeight="2" orientation="portrait" r:id="rId3"/>
      <headerFooter alignWithMargins="0"/>
    </customSheetView>
    <customSheetView guid="{8787D503-0E53-496F-A823-DBDA291CFB74}" scale="85" colorId="22" showPageBreaks="1">
      <pageMargins left="0.5" right="0.5" top="0.5" bottom="0.5" header="0.5" footer="0.5"/>
      <printOptions horizontalCentered="1" verticalCentered="1"/>
      <pageSetup scale="69" fitToHeight="2" orientation="portrait" r:id="rId4"/>
      <headerFooter alignWithMargins="0"/>
    </customSheetView>
    <customSheetView guid="{22D28A66-17F3-4A9A-B88B-6F61E2AD90F2}" scale="85" colorId="22">
      <pageMargins left="0.5" right="0.5" top="0.5" bottom="0.5" header="0.5" footer="0.5"/>
      <printOptions horizontalCentered="1" verticalCentered="1"/>
      <pageSetup scale="69" fitToHeight="2" orientation="portrait" r:id="rId5"/>
      <headerFooter alignWithMargins="0"/>
    </customSheetView>
    <customSheetView guid="{38FEF62C-E434-43FF-91B6-A4BAF1D28941}" scale="85" colorId="22" showPageBreaks="1" printArea="1">
      <pageMargins left="0.5" right="0.5" top="0.5" bottom="0.5" header="0.5" footer="0.5"/>
      <printOptions horizontalCentered="1" verticalCentered="1"/>
      <pageSetup scale="69" fitToHeight="2" orientation="portrait" r:id="rId6"/>
      <headerFooter alignWithMargins="0"/>
    </customSheetView>
    <customSheetView guid="{3B00EE9E-100B-4E0B-97A5-9938B41F46C6}" scale="85" colorId="22">
      <pageMargins left="0.5" right="0.5" top="0.5" bottom="0.5" header="0.5" footer="0.5"/>
      <printOptions horizontalCentered="1" verticalCentered="1"/>
      <pageSetup scale="69" fitToHeight="2" orientation="portrait" r:id="rId7"/>
      <headerFooter alignWithMargins="0"/>
    </customSheetView>
    <customSheetView guid="{70140D13-E05C-4A32-B097-7656031EFC54}" scale="85" colorId="22" showPageBreaks="1" printArea="1">
      <pageMargins left="0.5" right="0.5" top="0.5" bottom="0.5" header="0.5" footer="0.5"/>
      <printOptions horizontalCentered="1" verticalCentered="1"/>
      <pageSetup scale="69" fitToHeight="2" orientation="portrait" r:id="rId8"/>
      <headerFooter alignWithMargins="0"/>
    </customSheetView>
    <customSheetView guid="{3A57D69F-D25D-44C3-9DE0-88B774091642}" scale="85" colorId="22" showPageBreaks="1" printArea="1">
      <pageMargins left="0.5" right="0.5" top="0.5" bottom="0.5" header="0.5" footer="0.5"/>
      <printOptions horizontalCentered="1" verticalCentered="1"/>
      <pageSetup scale="69" fitToHeight="2" orientation="portrait" r:id="rId9"/>
      <headerFooter alignWithMargins="0"/>
    </customSheetView>
    <customSheetView guid="{CA9A34E5-DE78-429D-AEC4-74C7250B775C}" scale="85" colorId="22" showPageBreaks="1" printArea="1">
      <pageMargins left="0.5" right="0.5" top="0.5" bottom="0.5" header="0.5" footer="0.5"/>
      <printOptions horizontalCentered="1" verticalCentered="1"/>
      <pageSetup scale="69" fitToHeight="2" orientation="portrait" r:id="rId10"/>
      <headerFooter alignWithMargins="0"/>
    </customSheetView>
    <customSheetView guid="{B4A791FD-BFAC-4ED1-AC79-FF865E98E4E3}" scale="85" colorId="22">
      <selection activeCell="D57" sqref="D57"/>
      <pageMargins left="0.5" right="0.5" top="0.5" bottom="0.5" header="0.5" footer="0.5"/>
      <printOptions horizontalCentered="1" verticalCentered="1"/>
      <pageSetup scale="69" fitToHeight="2" orientation="portrait" r:id="rId11"/>
      <headerFooter alignWithMargins="0"/>
    </customSheetView>
    <customSheetView guid="{1DFCFAAB-BEA9-4033-B573-C1428C6D4616}" scale="85" colorId="22">
      <selection activeCell="D57" sqref="D57"/>
      <pageMargins left="0.5" right="0.5" top="0.5" bottom="0.5" header="0.5" footer="0.5"/>
      <printOptions horizontalCentered="1" verticalCentered="1"/>
      <pageSetup scale="69" fitToHeight="2" orientation="portrait" r:id="rId12"/>
      <headerFooter alignWithMargins="0"/>
    </customSheetView>
    <customSheetView guid="{24B34512-AD5F-4011-887B-567D11190E35}" scale="85" colorId="22" showPageBreaks="1">
      <selection activeCell="D57" sqref="D57"/>
      <pageMargins left="0.5" right="0.5" top="0.5" bottom="0.5" header="0.5" footer="0.5"/>
      <printOptions horizontalCentered="1" verticalCentered="1"/>
      <pageSetup scale="69" fitToHeight="2" orientation="portrait" r:id="rId13"/>
      <headerFooter alignWithMargins="0"/>
    </customSheetView>
  </customSheetViews>
  <printOptions horizontalCentered="1" verticalCentered="1"/>
  <pageMargins left="0.5" right="0.5" top="0.5" bottom="0.5" header="0.5" footer="0.5"/>
  <pageSetup scale="69" fitToHeight="2" orientation="portrait" r:id="rId14"/>
  <headerFooter alignWithMargins="0"/>
  <rowBreaks count="1" manualBreakCount="1">
    <brk id="69" max="16383" man="1"/>
  </rowBreaks>
</worksheet>
</file>

<file path=xl/worksheets/sheet39.xml><?xml version="1.0" encoding="utf-8"?>
<worksheet xmlns="http://schemas.openxmlformats.org/spreadsheetml/2006/main" xmlns:r="http://schemas.openxmlformats.org/officeDocument/2006/relationships">
  <sheetPr transitionEvaluation="1"/>
  <dimension ref="A1:O91"/>
  <sheetViews>
    <sheetView defaultGridColor="0" topLeftCell="A7" colorId="22" zoomScale="70" zoomScaleNormal="70" workbookViewId="0">
      <selection activeCell="B44" sqref="B44"/>
    </sheetView>
  </sheetViews>
  <sheetFormatPr defaultColWidth="9.6640625" defaultRowHeight="15"/>
  <cols>
    <col min="1" max="1" width="5.6640625" customWidth="1"/>
    <col min="2" max="2" width="60.21875" customWidth="1"/>
    <col min="3" max="3" width="21.6640625" customWidth="1"/>
    <col min="4" max="4" width="30.21875" customWidth="1"/>
    <col min="5" max="5" width="2.6640625" customWidth="1"/>
    <col min="6" max="14" width="11.6640625" customWidth="1"/>
    <col min="15" max="15" width="10.77734375" customWidth="1"/>
  </cols>
  <sheetData>
    <row r="1" spans="1:15" ht="15.75" thickBot="1">
      <c r="A1" s="43" t="str">
        <f>'Data Sheet'!$A$49</f>
        <v>Annual Report of Central Hudson Gas &amp; Electric Corp.</v>
      </c>
      <c r="B1" s="101"/>
      <c r="C1" s="191" t="str">
        <f>'Data Sheet'!$A$45</f>
        <v>Year ended December 31, 2013</v>
      </c>
      <c r="D1" s="340"/>
      <c r="E1" s="85"/>
      <c r="F1" s="43" t="str">
        <f>'Data Sheet'!$A$49</f>
        <v>Annual Report of Central Hudson Gas &amp; Electric Corp.</v>
      </c>
      <c r="G1" s="101"/>
      <c r="H1" s="101"/>
      <c r="I1" s="101"/>
      <c r="J1" s="101"/>
      <c r="K1" s="101"/>
      <c r="M1" s="1191" t="str">
        <f>'Data Sheet'!$A$45</f>
        <v>Year ended December 31, 2013</v>
      </c>
      <c r="N1" s="340"/>
      <c r="O1" s="340"/>
    </row>
    <row r="2" spans="1:15">
      <c r="A2" s="86"/>
      <c r="B2" s="87"/>
      <c r="C2" s="87"/>
      <c r="D2" s="655"/>
      <c r="E2" s="85"/>
      <c r="F2" s="86"/>
      <c r="G2" s="87"/>
      <c r="H2" s="87"/>
      <c r="I2" s="87"/>
      <c r="J2" s="87"/>
      <c r="K2" s="87"/>
      <c r="L2" s="87"/>
      <c r="M2" s="87"/>
      <c r="N2" s="87"/>
      <c r="O2" s="655"/>
    </row>
    <row r="3" spans="1:15" ht="15.75">
      <c r="A3" s="89" t="s">
        <v>1913</v>
      </c>
      <c r="B3" s="121"/>
      <c r="C3" s="121"/>
      <c r="D3" s="325"/>
      <c r="E3" s="85"/>
      <c r="F3" s="89" t="s">
        <v>1914</v>
      </c>
      <c r="G3" s="121"/>
      <c r="H3" s="121"/>
      <c r="I3" s="121"/>
      <c r="J3" s="121"/>
      <c r="K3" s="121"/>
      <c r="L3" s="121"/>
      <c r="M3" s="121"/>
      <c r="N3" s="121"/>
      <c r="O3" s="325"/>
    </row>
    <row r="4" spans="1:15">
      <c r="A4" s="92"/>
      <c r="B4" s="85"/>
      <c r="C4" s="85"/>
      <c r="D4" s="93"/>
      <c r="E4" s="85"/>
      <c r="F4" s="92"/>
      <c r="G4" s="85"/>
      <c r="H4" s="85"/>
      <c r="I4" s="85"/>
      <c r="J4" s="85"/>
      <c r="K4" s="85"/>
      <c r="L4" s="85"/>
      <c r="M4" s="85"/>
      <c r="N4" s="85"/>
      <c r="O4" s="93"/>
    </row>
    <row r="5" spans="1:15">
      <c r="A5" s="92"/>
      <c r="B5" s="85" t="s">
        <v>1915</v>
      </c>
      <c r="C5" s="85"/>
      <c r="D5" s="93"/>
      <c r="E5" s="85"/>
      <c r="F5" s="92" t="s">
        <v>1916</v>
      </c>
      <c r="G5" s="85"/>
      <c r="H5" s="85"/>
      <c r="I5" s="85"/>
      <c r="J5" s="85"/>
      <c r="K5" s="85"/>
      <c r="L5" s="85"/>
      <c r="M5" s="85"/>
      <c r="N5" s="85"/>
      <c r="O5" s="93"/>
    </row>
    <row r="6" spans="1:15">
      <c r="A6" s="92"/>
      <c r="B6" s="85" t="s">
        <v>1917</v>
      </c>
      <c r="C6" s="85"/>
      <c r="D6" s="93"/>
      <c r="E6" s="85"/>
      <c r="F6" s="92" t="s">
        <v>1918</v>
      </c>
      <c r="G6" s="85"/>
      <c r="H6" s="85"/>
      <c r="I6" s="85"/>
      <c r="J6" s="85"/>
      <c r="K6" s="85"/>
      <c r="L6" s="85"/>
      <c r="M6" s="85"/>
      <c r="N6" s="85"/>
      <c r="O6" s="93"/>
    </row>
    <row r="7" spans="1:15">
      <c r="A7" s="92"/>
      <c r="B7" s="85"/>
      <c r="C7" s="85"/>
      <c r="D7" s="93"/>
      <c r="E7" s="85"/>
      <c r="F7" s="92" t="s">
        <v>1919</v>
      </c>
      <c r="G7" s="85"/>
      <c r="H7" s="85"/>
      <c r="I7" s="85"/>
      <c r="J7" s="85"/>
      <c r="K7" s="85"/>
      <c r="L7" s="85"/>
      <c r="M7" s="85"/>
      <c r="N7" s="85"/>
      <c r="O7" s="93"/>
    </row>
    <row r="8" spans="1:15">
      <c r="A8" s="92"/>
      <c r="B8" s="85" t="s">
        <v>1920</v>
      </c>
      <c r="C8" s="85"/>
      <c r="D8" s="93"/>
      <c r="E8" s="85"/>
      <c r="F8" s="92" t="s">
        <v>2469</v>
      </c>
      <c r="G8" s="85"/>
      <c r="H8" s="85"/>
      <c r="I8" s="85"/>
      <c r="J8" s="85"/>
      <c r="K8" s="85"/>
      <c r="L8" s="85"/>
      <c r="M8" s="85"/>
      <c r="N8" s="85"/>
      <c r="O8" s="93"/>
    </row>
    <row r="9" spans="1:15">
      <c r="A9" s="92"/>
      <c r="B9" s="85" t="s">
        <v>2470</v>
      </c>
      <c r="C9" s="85"/>
      <c r="D9" s="93"/>
      <c r="E9" s="85"/>
      <c r="F9" s="92" t="s">
        <v>2471</v>
      </c>
      <c r="G9" s="85"/>
      <c r="H9" s="85"/>
      <c r="I9" s="85"/>
      <c r="J9" s="85"/>
      <c r="K9" s="85"/>
      <c r="L9" s="85"/>
      <c r="M9" s="85"/>
      <c r="N9" s="85"/>
      <c r="O9" s="93"/>
    </row>
    <row r="10" spans="1:15">
      <c r="A10" s="92"/>
      <c r="B10" s="85" t="s">
        <v>2472</v>
      </c>
      <c r="C10" s="85"/>
      <c r="D10" s="93"/>
      <c r="E10" s="85"/>
      <c r="F10" s="92"/>
      <c r="G10" s="85"/>
      <c r="H10" s="85"/>
      <c r="I10" s="85"/>
      <c r="J10" s="85"/>
      <c r="K10" s="85"/>
      <c r="L10" s="85"/>
      <c r="M10" s="85"/>
      <c r="N10" s="85"/>
      <c r="O10" s="93"/>
    </row>
    <row r="11" spans="1:15">
      <c r="A11" s="92"/>
      <c r="B11" s="85" t="s">
        <v>2473</v>
      </c>
      <c r="C11" s="85"/>
      <c r="D11" s="93"/>
      <c r="E11" s="85"/>
      <c r="F11" s="92"/>
      <c r="G11" s="85"/>
      <c r="H11" s="85"/>
      <c r="I11" s="85"/>
      <c r="J11" s="85"/>
      <c r="K11" s="85"/>
      <c r="L11" s="85"/>
      <c r="M11" s="85"/>
      <c r="N11" s="85"/>
      <c r="O11" s="93"/>
    </row>
    <row r="12" spans="1:15">
      <c r="A12" s="92"/>
      <c r="C12" s="85"/>
      <c r="D12" s="93"/>
      <c r="E12" s="85"/>
      <c r="F12" s="92"/>
      <c r="G12" s="85"/>
      <c r="H12" s="85"/>
      <c r="I12" s="85"/>
      <c r="J12" s="85"/>
      <c r="K12" s="85"/>
      <c r="L12" s="85"/>
      <c r="M12" s="85"/>
      <c r="N12" s="85"/>
      <c r="O12" s="93"/>
    </row>
    <row r="13" spans="1:15">
      <c r="A13" s="92"/>
      <c r="B13" s="85" t="s">
        <v>2474</v>
      </c>
      <c r="C13" s="85"/>
      <c r="D13" s="93"/>
      <c r="E13" s="85"/>
      <c r="F13" s="92"/>
      <c r="G13" s="85"/>
      <c r="H13" s="85"/>
      <c r="I13" s="85"/>
      <c r="J13" s="85"/>
      <c r="K13" s="85"/>
      <c r="L13" s="85"/>
      <c r="M13" s="85"/>
      <c r="N13" s="85"/>
      <c r="O13" s="93"/>
    </row>
    <row r="14" spans="1:15">
      <c r="A14" s="92"/>
      <c r="B14" s="85" t="s">
        <v>2475</v>
      </c>
      <c r="C14" s="85"/>
      <c r="D14" s="93"/>
      <c r="E14" s="85"/>
      <c r="F14" s="92"/>
      <c r="G14" s="85"/>
      <c r="H14" s="85"/>
      <c r="I14" s="85"/>
      <c r="J14" s="85"/>
      <c r="K14" s="85"/>
      <c r="L14" s="85"/>
      <c r="M14" s="85"/>
      <c r="N14" s="85"/>
      <c r="O14" s="93"/>
    </row>
    <row r="15" spans="1:15">
      <c r="A15" s="99"/>
      <c r="B15" s="101"/>
      <c r="C15" s="101"/>
      <c r="D15" s="304"/>
      <c r="E15" s="85"/>
      <c r="F15" s="99"/>
      <c r="G15" s="101"/>
      <c r="H15" s="101"/>
      <c r="I15" s="101"/>
      <c r="J15" s="101"/>
      <c r="K15" s="101"/>
      <c r="L15" s="101"/>
      <c r="M15" s="101"/>
      <c r="N15" s="101"/>
      <c r="O15" s="304"/>
    </row>
    <row r="16" spans="1:15">
      <c r="A16" s="92"/>
      <c r="B16" s="122"/>
      <c r="C16" s="112" t="s">
        <v>2476</v>
      </c>
      <c r="D16" s="116"/>
      <c r="E16" s="85"/>
      <c r="F16" s="92"/>
      <c r="G16" s="85"/>
      <c r="H16" s="122"/>
      <c r="I16" s="122"/>
      <c r="J16" s="85"/>
      <c r="K16" s="112" t="s">
        <v>2477</v>
      </c>
      <c r="L16" s="339" t="s">
        <v>2478</v>
      </c>
      <c r="M16" s="340"/>
      <c r="N16" s="340"/>
      <c r="O16" s="116"/>
    </row>
    <row r="17" spans="1:15">
      <c r="A17" s="92"/>
      <c r="B17" s="122"/>
      <c r="C17" s="112" t="s">
        <v>2479</v>
      </c>
      <c r="D17" s="113" t="s">
        <v>2480</v>
      </c>
      <c r="E17" s="85"/>
      <c r="F17" s="617" t="s">
        <v>2481</v>
      </c>
      <c r="G17" s="340"/>
      <c r="H17" s="112" t="s">
        <v>2482</v>
      </c>
      <c r="I17" s="339" t="s">
        <v>2483</v>
      </c>
      <c r="J17" s="340"/>
      <c r="K17" s="112" t="s">
        <v>2484</v>
      </c>
      <c r="L17" s="339" t="s">
        <v>2481</v>
      </c>
      <c r="M17" s="340"/>
      <c r="N17" s="112" t="s">
        <v>2477</v>
      </c>
      <c r="O17" s="116"/>
    </row>
    <row r="18" spans="1:15">
      <c r="A18" s="118" t="s">
        <v>2411</v>
      </c>
      <c r="B18" s="112" t="s">
        <v>2485</v>
      </c>
      <c r="C18" s="112" t="s">
        <v>2486</v>
      </c>
      <c r="D18" s="113" t="s">
        <v>2487</v>
      </c>
      <c r="E18" s="85"/>
      <c r="F18" s="118" t="s">
        <v>2488</v>
      </c>
      <c r="G18" s="112" t="s">
        <v>2489</v>
      </c>
      <c r="H18" s="112" t="s">
        <v>2490</v>
      </c>
      <c r="I18" s="112" t="s">
        <v>2488</v>
      </c>
      <c r="J18" s="112" t="s">
        <v>2489</v>
      </c>
      <c r="K18" s="112" t="s">
        <v>2491</v>
      </c>
      <c r="L18" s="112" t="s">
        <v>2488</v>
      </c>
      <c r="M18" s="112" t="s">
        <v>2489</v>
      </c>
      <c r="N18" s="112" t="s">
        <v>2492</v>
      </c>
      <c r="O18" s="113" t="s">
        <v>2411</v>
      </c>
    </row>
    <row r="19" spans="1:15">
      <c r="A19" s="326" t="s">
        <v>2417</v>
      </c>
      <c r="B19" s="959" t="s">
        <v>2512</v>
      </c>
      <c r="C19" s="959" t="s">
        <v>2513</v>
      </c>
      <c r="D19" s="748" t="s">
        <v>644</v>
      </c>
      <c r="E19" s="85"/>
      <c r="F19" s="326" t="s">
        <v>693</v>
      </c>
      <c r="G19" s="959" t="s">
        <v>1725</v>
      </c>
      <c r="H19" s="959" t="s">
        <v>1726</v>
      </c>
      <c r="I19" s="959" t="s">
        <v>1727</v>
      </c>
      <c r="J19" s="959" t="s">
        <v>1728</v>
      </c>
      <c r="K19" s="959" t="s">
        <v>286</v>
      </c>
      <c r="L19" s="959" t="s">
        <v>287</v>
      </c>
      <c r="M19" s="959" t="s">
        <v>2240</v>
      </c>
      <c r="N19" s="959" t="s">
        <v>2241</v>
      </c>
      <c r="O19" s="748" t="s">
        <v>2417</v>
      </c>
    </row>
    <row r="20" spans="1:15">
      <c r="A20" s="118">
        <v>1</v>
      </c>
      <c r="B20" s="122" t="s">
        <v>3334</v>
      </c>
      <c r="C20" s="1217">
        <v>1202000</v>
      </c>
      <c r="D20" s="1220">
        <v>171</v>
      </c>
      <c r="E20" s="85"/>
      <c r="F20" s="656">
        <v>22181</v>
      </c>
      <c r="G20" s="366">
        <v>1755</v>
      </c>
      <c r="H20" s="366">
        <v>98</v>
      </c>
      <c r="I20" s="366">
        <v>153573</v>
      </c>
      <c r="J20" s="366">
        <v>12039</v>
      </c>
      <c r="K20" s="366">
        <v>306164</v>
      </c>
      <c r="L20" s="657">
        <v>190</v>
      </c>
      <c r="M20" s="657">
        <v>53</v>
      </c>
      <c r="N20" s="366">
        <v>30900</v>
      </c>
      <c r="O20" s="113">
        <v>1</v>
      </c>
    </row>
    <row r="21" spans="1:15">
      <c r="A21" s="118">
        <v>2</v>
      </c>
      <c r="B21" s="122"/>
      <c r="C21" s="1217"/>
      <c r="D21" s="1220"/>
      <c r="E21" s="85"/>
      <c r="F21" s="656"/>
      <c r="G21" s="366"/>
      <c r="H21" s="366"/>
      <c r="I21" s="366"/>
      <c r="J21" s="366"/>
      <c r="K21" s="366"/>
      <c r="L21" s="657"/>
      <c r="M21" s="657"/>
      <c r="N21" s="366"/>
      <c r="O21" s="113">
        <v>2</v>
      </c>
    </row>
    <row r="22" spans="1:15">
      <c r="A22" s="118">
        <v>3</v>
      </c>
      <c r="B22" s="1482" t="s">
        <v>3335</v>
      </c>
      <c r="C22" s="1217"/>
      <c r="D22" s="1220"/>
      <c r="E22" s="85"/>
      <c r="F22" s="656"/>
      <c r="G22" s="366"/>
      <c r="H22" s="366"/>
      <c r="I22" s="366"/>
      <c r="J22" s="366"/>
      <c r="K22" s="366"/>
      <c r="L22" s="657"/>
      <c r="M22" s="657"/>
      <c r="N22" s="366"/>
      <c r="O22" s="113">
        <v>3</v>
      </c>
    </row>
    <row r="23" spans="1:15">
      <c r="A23" s="118">
        <v>4</v>
      </c>
      <c r="B23" s="122" t="s">
        <v>3336</v>
      </c>
      <c r="C23" s="1217"/>
      <c r="D23" s="1220"/>
      <c r="E23" s="85"/>
      <c r="F23" s="656"/>
      <c r="G23" s="366"/>
      <c r="H23" s="366"/>
      <c r="I23" s="366"/>
      <c r="J23" s="366"/>
      <c r="K23" s="366"/>
      <c r="L23" s="657"/>
      <c r="M23" s="657"/>
      <c r="N23" s="366"/>
      <c r="O23" s="113">
        <v>4</v>
      </c>
    </row>
    <row r="24" spans="1:15">
      <c r="A24" s="118">
        <v>5</v>
      </c>
      <c r="B24" s="122" t="s">
        <v>3337</v>
      </c>
      <c r="C24" s="1217"/>
      <c r="D24" s="1220"/>
      <c r="E24" s="85"/>
      <c r="F24" s="656"/>
      <c r="G24" s="366"/>
      <c r="H24" s="366"/>
      <c r="I24" s="366"/>
      <c r="J24" s="366"/>
      <c r="K24" s="366"/>
      <c r="L24" s="657"/>
      <c r="M24" s="657"/>
      <c r="N24" s="366"/>
      <c r="O24" s="113">
        <v>5</v>
      </c>
    </row>
    <row r="25" spans="1:15">
      <c r="A25" s="118">
        <v>6</v>
      </c>
      <c r="B25" s="122"/>
      <c r="C25" s="1217"/>
      <c r="D25" s="1220"/>
      <c r="E25" s="85"/>
      <c r="F25" s="656"/>
      <c r="G25" s="366"/>
      <c r="H25" s="366"/>
      <c r="I25" s="366"/>
      <c r="J25" s="366"/>
      <c r="K25" s="366"/>
      <c r="L25" s="657"/>
      <c r="M25" s="657"/>
      <c r="N25" s="366"/>
      <c r="O25" s="113">
        <v>6</v>
      </c>
    </row>
    <row r="26" spans="1:15">
      <c r="A26" s="118">
        <v>7</v>
      </c>
      <c r="B26" s="122" t="s">
        <v>3338</v>
      </c>
      <c r="C26" s="1217"/>
      <c r="D26" s="1220"/>
      <c r="E26" s="85"/>
      <c r="F26" s="656"/>
      <c r="G26" s="366"/>
      <c r="H26" s="366"/>
      <c r="I26" s="366"/>
      <c r="J26" s="366"/>
      <c r="K26" s="366"/>
      <c r="L26" s="657"/>
      <c r="M26" s="657"/>
      <c r="N26" s="366"/>
      <c r="O26" s="113">
        <v>7</v>
      </c>
    </row>
    <row r="27" spans="1:15">
      <c r="A27" s="118">
        <v>8</v>
      </c>
      <c r="B27" s="122" t="s">
        <v>3339</v>
      </c>
      <c r="C27" s="1217"/>
      <c r="D27" s="1220"/>
      <c r="E27" s="85"/>
      <c r="F27" s="656"/>
      <c r="G27" s="366"/>
      <c r="H27" s="366"/>
      <c r="I27" s="366"/>
      <c r="J27" s="366"/>
      <c r="K27" s="366"/>
      <c r="L27" s="657"/>
      <c r="M27" s="657"/>
      <c r="N27" s="366"/>
      <c r="O27" s="113">
        <v>8</v>
      </c>
    </row>
    <row r="28" spans="1:15">
      <c r="A28" s="118">
        <v>9</v>
      </c>
      <c r="B28" s="122" t="s">
        <v>3340</v>
      </c>
      <c r="C28" s="1217"/>
      <c r="D28" s="1220"/>
      <c r="E28" s="85"/>
      <c r="F28" s="656"/>
      <c r="G28" s="366"/>
      <c r="H28" s="366"/>
      <c r="I28" s="366"/>
      <c r="J28" s="366"/>
      <c r="K28" s="366"/>
      <c r="L28" s="657"/>
      <c r="M28" s="657"/>
      <c r="N28" s="366"/>
      <c r="O28" s="113">
        <v>9</v>
      </c>
    </row>
    <row r="29" spans="1:15">
      <c r="A29" s="118">
        <v>10</v>
      </c>
      <c r="B29" s="122"/>
      <c r="C29" s="1217"/>
      <c r="D29" s="1220"/>
      <c r="E29" s="85"/>
      <c r="F29" s="656"/>
      <c r="G29" s="366"/>
      <c r="H29" s="366"/>
      <c r="I29" s="366"/>
      <c r="J29" s="366"/>
      <c r="K29" s="366"/>
      <c r="L29" s="657"/>
      <c r="M29" s="657"/>
      <c r="N29" s="366"/>
      <c r="O29" s="113">
        <v>10</v>
      </c>
    </row>
    <row r="30" spans="1:15">
      <c r="A30" s="118">
        <v>11</v>
      </c>
      <c r="B30" s="1482" t="s">
        <v>3341</v>
      </c>
      <c r="C30" s="1217"/>
      <c r="D30" s="1220"/>
      <c r="E30" s="85"/>
      <c r="F30" s="656"/>
      <c r="G30" s="366"/>
      <c r="H30" s="366"/>
      <c r="I30" s="366"/>
      <c r="J30" s="366"/>
      <c r="K30" s="366"/>
      <c r="L30" s="657"/>
      <c r="M30" s="657"/>
      <c r="N30" s="366"/>
      <c r="O30" s="113">
        <v>11</v>
      </c>
    </row>
    <row r="31" spans="1:15">
      <c r="A31" s="118">
        <v>12</v>
      </c>
      <c r="B31" s="122" t="s">
        <v>3659</v>
      </c>
      <c r="C31" s="1217"/>
      <c r="D31" s="1220"/>
      <c r="E31" s="85"/>
      <c r="F31" s="656"/>
      <c r="G31" s="366"/>
      <c r="H31" s="366"/>
      <c r="I31" s="366"/>
      <c r="J31" s="366"/>
      <c r="K31" s="366"/>
      <c r="L31" s="657"/>
      <c r="M31" s="657"/>
      <c r="N31" s="366"/>
      <c r="O31" s="113">
        <v>12</v>
      </c>
    </row>
    <row r="32" spans="1:15">
      <c r="A32" s="118">
        <v>13</v>
      </c>
      <c r="B32" s="122" t="s">
        <v>3342</v>
      </c>
      <c r="C32" s="1217"/>
      <c r="D32" s="1220"/>
      <c r="E32" s="85"/>
      <c r="F32" s="656"/>
      <c r="G32" s="366"/>
      <c r="H32" s="366"/>
      <c r="I32" s="366"/>
      <c r="J32" s="366"/>
      <c r="K32" s="366"/>
      <c r="L32" s="657"/>
      <c r="M32" s="657"/>
      <c r="N32" s="366"/>
      <c r="O32" s="113">
        <v>13</v>
      </c>
    </row>
    <row r="33" spans="1:15">
      <c r="A33" s="118">
        <v>14</v>
      </c>
      <c r="B33" s="122" t="s">
        <v>3343</v>
      </c>
      <c r="C33" s="1217"/>
      <c r="D33" s="1220"/>
      <c r="E33" s="85"/>
      <c r="F33" s="656"/>
      <c r="G33" s="366"/>
      <c r="H33" s="366" t="s">
        <v>2159</v>
      </c>
      <c r="I33" s="366" t="s">
        <v>646</v>
      </c>
      <c r="J33" s="366"/>
      <c r="K33" s="366"/>
      <c r="L33" s="657" t="s">
        <v>2159</v>
      </c>
      <c r="M33" s="657" t="s">
        <v>2159</v>
      </c>
      <c r="N33" s="366" t="s">
        <v>2159</v>
      </c>
      <c r="O33" s="113">
        <v>14</v>
      </c>
    </row>
    <row r="34" spans="1:15">
      <c r="A34" s="118">
        <v>15</v>
      </c>
      <c r="B34" s="122"/>
      <c r="C34" s="1217"/>
      <c r="D34" s="1220"/>
      <c r="E34" s="85"/>
      <c r="F34" s="656"/>
      <c r="G34" s="366"/>
      <c r="H34" s="366"/>
      <c r="I34" s="366"/>
      <c r="J34" s="366"/>
      <c r="K34" s="366"/>
      <c r="L34" s="657"/>
      <c r="M34" s="657" t="s">
        <v>2159</v>
      </c>
      <c r="N34" s="366"/>
      <c r="O34" s="113">
        <v>15</v>
      </c>
    </row>
    <row r="35" spans="1:15">
      <c r="A35" s="118">
        <v>16</v>
      </c>
      <c r="B35" s="1482" t="s">
        <v>3344</v>
      </c>
      <c r="C35" s="1217"/>
      <c r="D35" s="1220"/>
      <c r="E35" s="85"/>
      <c r="F35" s="656"/>
      <c r="G35" s="366"/>
      <c r="H35" s="366"/>
      <c r="I35" s="366"/>
      <c r="J35" s="366"/>
      <c r="K35" s="366"/>
      <c r="L35" s="657"/>
      <c r="M35" s="657" t="s">
        <v>2159</v>
      </c>
      <c r="N35" s="366"/>
      <c r="O35" s="113">
        <v>16</v>
      </c>
    </row>
    <row r="36" spans="1:15">
      <c r="A36" s="118">
        <v>17</v>
      </c>
      <c r="B36" s="1482" t="s">
        <v>3660</v>
      </c>
      <c r="C36" s="1217"/>
      <c r="D36" s="1220"/>
      <c r="E36" s="85"/>
      <c r="F36" s="656"/>
      <c r="G36" s="366"/>
      <c r="H36" s="366"/>
      <c r="I36" s="366"/>
      <c r="J36" s="366"/>
      <c r="K36" s="366"/>
      <c r="L36" s="657"/>
      <c r="M36" s="657" t="s">
        <v>2159</v>
      </c>
      <c r="N36" s="366"/>
      <c r="O36" s="113">
        <v>17</v>
      </c>
    </row>
    <row r="37" spans="1:15">
      <c r="A37" s="118">
        <v>18</v>
      </c>
      <c r="B37" s="122" t="s">
        <v>3345</v>
      </c>
      <c r="C37" s="1217"/>
      <c r="D37" s="1220"/>
      <c r="E37" s="85"/>
      <c r="F37" s="656"/>
      <c r="G37" s="366"/>
      <c r="H37" s="366"/>
      <c r="I37" s="366"/>
      <c r="J37" s="366"/>
      <c r="K37" s="366"/>
      <c r="L37" s="657"/>
      <c r="M37" s="657"/>
      <c r="N37" s="366"/>
      <c r="O37" s="113">
        <v>18</v>
      </c>
    </row>
    <row r="38" spans="1:15">
      <c r="A38" s="118">
        <v>19</v>
      </c>
      <c r="B38" s="122"/>
      <c r="C38" s="1217"/>
      <c r="D38" s="1220"/>
      <c r="E38" s="85"/>
      <c r="F38" s="656"/>
      <c r="G38" s="366"/>
      <c r="H38" s="366"/>
      <c r="I38" s="366"/>
      <c r="J38" s="366"/>
      <c r="K38" s="366"/>
      <c r="L38" s="657"/>
      <c r="M38" s="657"/>
      <c r="N38" s="366"/>
      <c r="O38" s="113">
        <v>19</v>
      </c>
    </row>
    <row r="39" spans="1:15">
      <c r="A39" s="118">
        <v>20</v>
      </c>
      <c r="B39" s="1482" t="s">
        <v>3346</v>
      </c>
      <c r="C39" s="1217"/>
      <c r="D39" s="1220"/>
      <c r="E39" s="85"/>
      <c r="F39" s="656"/>
      <c r="G39" s="366"/>
      <c r="H39" s="366"/>
      <c r="I39" s="366"/>
      <c r="J39" s="366"/>
      <c r="K39" s="366"/>
      <c r="L39" s="657"/>
      <c r="M39" s="657"/>
      <c r="N39" s="366"/>
      <c r="O39" s="113">
        <v>20</v>
      </c>
    </row>
    <row r="40" spans="1:15">
      <c r="A40" s="118">
        <v>21</v>
      </c>
      <c r="B40" s="122" t="s">
        <v>3347</v>
      </c>
      <c r="C40" s="1217"/>
      <c r="D40" s="1220"/>
      <c r="E40" s="85"/>
      <c r="F40" s="656"/>
      <c r="G40" s="366"/>
      <c r="H40" s="366"/>
      <c r="I40" s="366"/>
      <c r="J40" s="366"/>
      <c r="K40" s="366"/>
      <c r="L40" s="657"/>
      <c r="M40" s="657"/>
      <c r="N40" s="366"/>
      <c r="O40" s="113">
        <v>21</v>
      </c>
    </row>
    <row r="41" spans="1:15">
      <c r="A41" s="118">
        <v>22</v>
      </c>
      <c r="B41" s="122" t="s">
        <v>3348</v>
      </c>
      <c r="C41" s="1217"/>
      <c r="D41" s="1220"/>
      <c r="E41" s="85"/>
      <c r="F41" s="656"/>
      <c r="G41" s="366"/>
      <c r="H41" s="366"/>
      <c r="I41" s="366"/>
      <c r="J41" s="366"/>
      <c r="K41" s="366"/>
      <c r="L41" s="657"/>
      <c r="M41" s="657"/>
      <c r="N41" s="366"/>
      <c r="O41" s="113">
        <v>22</v>
      </c>
    </row>
    <row r="42" spans="1:15">
      <c r="A42" s="118">
        <v>23</v>
      </c>
      <c r="B42" s="122"/>
      <c r="C42" s="1217"/>
      <c r="D42" s="1220"/>
      <c r="E42" s="85"/>
      <c r="F42" s="656"/>
      <c r="G42" s="366"/>
      <c r="H42" s="366"/>
      <c r="I42" s="366"/>
      <c r="J42" s="366"/>
      <c r="K42" s="366"/>
      <c r="L42" s="657"/>
      <c r="M42" s="657"/>
      <c r="N42" s="366"/>
      <c r="O42" s="113">
        <v>23</v>
      </c>
    </row>
    <row r="43" spans="1:15">
      <c r="A43" s="118">
        <v>24</v>
      </c>
      <c r="B43" s="122"/>
      <c r="C43" s="1217"/>
      <c r="D43" s="1220"/>
      <c r="E43" s="85"/>
      <c r="F43" s="656"/>
      <c r="G43" s="366"/>
      <c r="H43" s="366"/>
      <c r="I43" s="366"/>
      <c r="J43" s="366"/>
      <c r="K43" s="366"/>
      <c r="L43" s="122" t="s">
        <v>646</v>
      </c>
      <c r="M43" s="122" t="s">
        <v>646</v>
      </c>
      <c r="N43" s="1217" t="s">
        <v>646</v>
      </c>
      <c r="O43" s="113">
        <v>24</v>
      </c>
    </row>
    <row r="44" spans="1:15">
      <c r="A44" s="118">
        <v>25</v>
      </c>
      <c r="B44" s="1658"/>
      <c r="C44" s="1217"/>
      <c r="D44" s="1220"/>
      <c r="E44" s="85"/>
      <c r="F44" s="656"/>
      <c r="G44" s="366"/>
      <c r="H44" s="366"/>
      <c r="I44" s="1217"/>
      <c r="J44" s="1217"/>
      <c r="K44" s="122"/>
      <c r="L44" s="122" t="s">
        <v>646</v>
      </c>
      <c r="M44" s="122" t="s">
        <v>646</v>
      </c>
      <c r="N44" s="1217" t="s">
        <v>646</v>
      </c>
      <c r="O44" s="113">
        <v>25</v>
      </c>
    </row>
    <row r="45" spans="1:15">
      <c r="A45" s="118">
        <v>26</v>
      </c>
      <c r="B45" s="122"/>
      <c r="C45" s="1217"/>
      <c r="D45" s="1220"/>
      <c r="E45" s="85"/>
      <c r="F45" s="656"/>
      <c r="G45" s="366"/>
      <c r="H45" s="366"/>
      <c r="I45" s="1217"/>
      <c r="J45" s="1217"/>
      <c r="K45" s="122"/>
      <c r="L45" s="122" t="s">
        <v>646</v>
      </c>
      <c r="M45" s="122" t="s">
        <v>646</v>
      </c>
      <c r="N45" s="1217" t="s">
        <v>646</v>
      </c>
      <c r="O45" s="113">
        <v>26</v>
      </c>
    </row>
    <row r="46" spans="1:15">
      <c r="A46" s="118">
        <v>27</v>
      </c>
      <c r="B46" s="122"/>
      <c r="C46" s="1217"/>
      <c r="D46" s="1220"/>
      <c r="E46" s="85"/>
      <c r="F46" s="656"/>
      <c r="G46" s="366"/>
      <c r="H46" s="366"/>
      <c r="I46" s="1217"/>
      <c r="J46" s="1217"/>
      <c r="K46" s="122"/>
      <c r="L46" s="122" t="s">
        <v>646</v>
      </c>
      <c r="M46" s="122" t="s">
        <v>646</v>
      </c>
      <c r="N46" s="1217" t="s">
        <v>646</v>
      </c>
      <c r="O46" s="113">
        <v>27</v>
      </c>
    </row>
    <row r="47" spans="1:15">
      <c r="A47" s="118">
        <v>28</v>
      </c>
      <c r="B47" s="122"/>
      <c r="C47" s="1217"/>
      <c r="D47" s="1220"/>
      <c r="E47" s="85"/>
      <c r="F47" s="656"/>
      <c r="G47" s="366"/>
      <c r="H47" s="366"/>
      <c r="I47" s="1217"/>
      <c r="J47" s="1217"/>
      <c r="K47" s="122"/>
      <c r="L47" s="122" t="s">
        <v>646</v>
      </c>
      <c r="M47" s="122" t="s">
        <v>646</v>
      </c>
      <c r="N47" s="1217" t="s">
        <v>646</v>
      </c>
      <c r="O47" s="113">
        <v>28</v>
      </c>
    </row>
    <row r="48" spans="1:15">
      <c r="A48" s="118">
        <v>29</v>
      </c>
      <c r="B48" s="122"/>
      <c r="C48" s="1217"/>
      <c r="D48" s="1220"/>
      <c r="E48" s="85"/>
      <c r="F48" s="656"/>
      <c r="G48" s="366"/>
      <c r="H48" s="366"/>
      <c r="I48" s="1217"/>
      <c r="J48" s="1217"/>
      <c r="K48" s="122"/>
      <c r="L48" s="122" t="s">
        <v>646</v>
      </c>
      <c r="M48" s="122" t="s">
        <v>646</v>
      </c>
      <c r="N48" s="1217" t="s">
        <v>646</v>
      </c>
      <c r="O48" s="113">
        <v>29</v>
      </c>
    </row>
    <row r="49" spans="1:15">
      <c r="A49" s="118">
        <v>30</v>
      </c>
      <c r="B49" s="122"/>
      <c r="C49" s="1217"/>
      <c r="D49" s="1220"/>
      <c r="E49" s="85"/>
      <c r="F49" s="656"/>
      <c r="G49" s="366"/>
      <c r="H49" s="366"/>
      <c r="I49" s="1217"/>
      <c r="J49" s="1217"/>
      <c r="K49" s="122"/>
      <c r="L49" s="122" t="s">
        <v>646</v>
      </c>
      <c r="M49" s="122" t="s">
        <v>646</v>
      </c>
      <c r="N49" s="1217" t="s">
        <v>646</v>
      </c>
      <c r="O49" s="113">
        <v>30</v>
      </c>
    </row>
    <row r="50" spans="1:15">
      <c r="A50" s="118">
        <v>31</v>
      </c>
      <c r="B50" s="122"/>
      <c r="C50" s="1217"/>
      <c r="D50" s="1220"/>
      <c r="E50" s="85"/>
      <c r="F50" s="656"/>
      <c r="G50" s="366"/>
      <c r="H50" s="366"/>
      <c r="I50" s="1217"/>
      <c r="J50" s="1217"/>
      <c r="K50" s="122"/>
      <c r="L50" s="122" t="s">
        <v>646</v>
      </c>
      <c r="M50" s="122" t="s">
        <v>646</v>
      </c>
      <c r="N50" s="1217" t="s">
        <v>646</v>
      </c>
      <c r="O50" s="113">
        <v>31</v>
      </c>
    </row>
    <row r="51" spans="1:15">
      <c r="A51" s="118">
        <v>32</v>
      </c>
      <c r="B51" s="122"/>
      <c r="C51" s="1217"/>
      <c r="D51" s="1220"/>
      <c r="E51" s="85"/>
      <c r="F51" s="656"/>
      <c r="G51" s="366"/>
      <c r="H51" s="366"/>
      <c r="I51" s="1217"/>
      <c r="J51" s="1217"/>
      <c r="K51" s="122"/>
      <c r="L51" s="122" t="s">
        <v>646</v>
      </c>
      <c r="M51" s="122" t="s">
        <v>646</v>
      </c>
      <c r="N51" s="1217" t="s">
        <v>646</v>
      </c>
      <c r="O51" s="113">
        <v>32</v>
      </c>
    </row>
    <row r="52" spans="1:15">
      <c r="A52" s="118">
        <v>33</v>
      </c>
      <c r="B52" s="122"/>
      <c r="C52" s="1217"/>
      <c r="D52" s="1220"/>
      <c r="E52" s="85"/>
      <c r="F52" s="656"/>
      <c r="G52" s="366"/>
      <c r="H52" s="366"/>
      <c r="I52" s="1217"/>
      <c r="J52" s="1217"/>
      <c r="K52" s="122"/>
      <c r="L52" s="122" t="s">
        <v>646</v>
      </c>
      <c r="M52" s="122" t="s">
        <v>646</v>
      </c>
      <c r="N52" s="1217" t="s">
        <v>646</v>
      </c>
      <c r="O52" s="113">
        <v>33</v>
      </c>
    </row>
    <row r="53" spans="1:15">
      <c r="A53" s="118">
        <v>34</v>
      </c>
      <c r="B53" s="122"/>
      <c r="C53" s="1217"/>
      <c r="D53" s="1220"/>
      <c r="E53" s="85"/>
      <c r="F53" s="656"/>
      <c r="G53" s="366"/>
      <c r="H53" s="366"/>
      <c r="I53" s="1217"/>
      <c r="J53" s="1217"/>
      <c r="K53" s="122"/>
      <c r="L53" s="122" t="s">
        <v>646</v>
      </c>
      <c r="M53" s="122" t="s">
        <v>646</v>
      </c>
      <c r="N53" s="1217" t="s">
        <v>646</v>
      </c>
      <c r="O53" s="113">
        <v>34</v>
      </c>
    </row>
    <row r="54" spans="1:15">
      <c r="A54" s="118">
        <v>35</v>
      </c>
      <c r="B54" s="122"/>
      <c r="C54" s="1217"/>
      <c r="D54" s="1220"/>
      <c r="E54" s="85"/>
      <c r="F54" s="656"/>
      <c r="G54" s="366"/>
      <c r="H54" s="366"/>
      <c r="I54" s="1217"/>
      <c r="J54" s="1217"/>
      <c r="K54" s="122"/>
      <c r="L54" s="122" t="s">
        <v>646</v>
      </c>
      <c r="M54" s="122" t="s">
        <v>646</v>
      </c>
      <c r="N54" s="1217" t="s">
        <v>646</v>
      </c>
      <c r="O54" s="113">
        <v>35</v>
      </c>
    </row>
    <row r="55" spans="1:15">
      <c r="A55" s="118">
        <v>36</v>
      </c>
      <c r="B55" s="122"/>
      <c r="C55" s="1217"/>
      <c r="D55" s="1220"/>
      <c r="E55" s="85"/>
      <c r="F55" s="656"/>
      <c r="G55" s="366"/>
      <c r="H55" s="366"/>
      <c r="I55" s="1217"/>
      <c r="J55" s="1217"/>
      <c r="K55" s="122"/>
      <c r="L55" s="122" t="s">
        <v>646</v>
      </c>
      <c r="M55" s="122" t="s">
        <v>646</v>
      </c>
      <c r="N55" s="1217" t="s">
        <v>646</v>
      </c>
      <c r="O55" s="113">
        <v>36</v>
      </c>
    </row>
    <row r="56" spans="1:15">
      <c r="A56" s="118">
        <v>37</v>
      </c>
      <c r="B56" s="122"/>
      <c r="C56" s="1217"/>
      <c r="D56" s="1220"/>
      <c r="E56" s="85"/>
      <c r="F56" s="656"/>
      <c r="G56" s="366"/>
      <c r="H56" s="366"/>
      <c r="I56" s="1217"/>
      <c r="J56" s="1217"/>
      <c r="K56" s="122"/>
      <c r="L56" s="122" t="s">
        <v>646</v>
      </c>
      <c r="M56" s="122" t="s">
        <v>646</v>
      </c>
      <c r="N56" s="1217" t="s">
        <v>646</v>
      </c>
      <c r="O56" s="113">
        <v>37</v>
      </c>
    </row>
    <row r="57" spans="1:15">
      <c r="A57" s="118">
        <v>38</v>
      </c>
      <c r="B57" s="122"/>
      <c r="C57" s="1217"/>
      <c r="D57" s="1220"/>
      <c r="E57" s="85"/>
      <c r="F57" s="656"/>
      <c r="G57" s="366"/>
      <c r="H57" s="366"/>
      <c r="I57" s="1217"/>
      <c r="J57" s="1217"/>
      <c r="K57" s="122"/>
      <c r="L57" s="122" t="s">
        <v>646</v>
      </c>
      <c r="M57" s="122" t="s">
        <v>646</v>
      </c>
      <c r="N57" s="1217" t="s">
        <v>646</v>
      </c>
      <c r="O57" s="113">
        <v>38</v>
      </c>
    </row>
    <row r="58" spans="1:15">
      <c r="A58" s="118">
        <v>39</v>
      </c>
      <c r="B58" s="122"/>
      <c r="C58" s="1217"/>
      <c r="D58" s="1220"/>
      <c r="E58" s="85"/>
      <c r="F58" s="656"/>
      <c r="G58" s="366"/>
      <c r="H58" s="366"/>
      <c r="I58" s="1217"/>
      <c r="J58" s="1217"/>
      <c r="K58" s="122"/>
      <c r="L58" s="122" t="s">
        <v>646</v>
      </c>
      <c r="M58" s="122" t="s">
        <v>646</v>
      </c>
      <c r="N58" s="1217" t="s">
        <v>646</v>
      </c>
      <c r="O58" s="113">
        <v>39</v>
      </c>
    </row>
    <row r="59" spans="1:15">
      <c r="A59" s="118">
        <v>40</v>
      </c>
      <c r="B59" s="122"/>
      <c r="C59" s="1217"/>
      <c r="D59" s="1220"/>
      <c r="E59" s="85"/>
      <c r="F59" s="656"/>
      <c r="G59" s="366"/>
      <c r="H59" s="366"/>
      <c r="I59" s="1217"/>
      <c r="J59" s="1217"/>
      <c r="K59" s="122"/>
      <c r="L59" s="122" t="s">
        <v>646</v>
      </c>
      <c r="M59" s="122" t="s">
        <v>646</v>
      </c>
      <c r="N59" s="1217" t="s">
        <v>646</v>
      </c>
      <c r="O59" s="113">
        <v>40</v>
      </c>
    </row>
    <row r="60" spans="1:15">
      <c r="A60" s="118">
        <v>41</v>
      </c>
      <c r="B60" s="122"/>
      <c r="C60" s="1217"/>
      <c r="D60" s="1220"/>
      <c r="E60" s="85"/>
      <c r="F60" s="656"/>
      <c r="G60" s="366"/>
      <c r="H60" s="366"/>
      <c r="I60" s="1217"/>
      <c r="J60" s="1217"/>
      <c r="K60" s="122"/>
      <c r="L60" s="122" t="s">
        <v>646</v>
      </c>
      <c r="M60" s="122" t="s">
        <v>646</v>
      </c>
      <c r="N60" s="1217" t="s">
        <v>646</v>
      </c>
      <c r="O60" s="113">
        <v>41</v>
      </c>
    </row>
    <row r="61" spans="1:15">
      <c r="A61" s="118">
        <v>42</v>
      </c>
      <c r="B61" s="122"/>
      <c r="C61" s="1217"/>
      <c r="D61" s="1220"/>
      <c r="E61" s="85"/>
      <c r="F61" s="656"/>
      <c r="G61" s="366"/>
      <c r="H61" s="366"/>
      <c r="I61" s="1217"/>
      <c r="J61" s="1217"/>
      <c r="K61" s="122"/>
      <c r="L61" s="122" t="s">
        <v>646</v>
      </c>
      <c r="M61" s="122" t="s">
        <v>646</v>
      </c>
      <c r="N61" s="1217" t="s">
        <v>646</v>
      </c>
      <c r="O61" s="113">
        <v>42</v>
      </c>
    </row>
    <row r="62" spans="1:15">
      <c r="A62" s="118">
        <v>43</v>
      </c>
      <c r="B62" s="122"/>
      <c r="C62" s="1217"/>
      <c r="D62" s="1220"/>
      <c r="E62" s="85"/>
      <c r="F62" s="656"/>
      <c r="G62" s="366"/>
      <c r="H62" s="366"/>
      <c r="I62" s="1217"/>
      <c r="J62" s="1217"/>
      <c r="K62" s="122"/>
      <c r="L62" s="122" t="s">
        <v>646</v>
      </c>
      <c r="M62" s="122" t="s">
        <v>646</v>
      </c>
      <c r="N62" s="1217" t="s">
        <v>646</v>
      </c>
      <c r="O62" s="113">
        <v>43</v>
      </c>
    </row>
    <row r="63" spans="1:15">
      <c r="A63" s="118">
        <v>44</v>
      </c>
      <c r="B63" s="122"/>
      <c r="C63" s="1217"/>
      <c r="D63" s="1220"/>
      <c r="E63" s="85"/>
      <c r="F63" s="656"/>
      <c r="G63" s="366"/>
      <c r="H63" s="366"/>
      <c r="I63" s="1217"/>
      <c r="J63" s="1217"/>
      <c r="K63" s="122"/>
      <c r="L63" s="122" t="s">
        <v>646</v>
      </c>
      <c r="M63" s="122" t="s">
        <v>646</v>
      </c>
      <c r="N63" s="1217" t="s">
        <v>646</v>
      </c>
      <c r="O63" s="113">
        <v>44</v>
      </c>
    </row>
    <row r="64" spans="1:15">
      <c r="A64" s="118">
        <v>45</v>
      </c>
      <c r="B64" s="122"/>
      <c r="C64" s="1217"/>
      <c r="D64" s="1220"/>
      <c r="E64" s="85"/>
      <c r="F64" s="656"/>
      <c r="G64" s="366"/>
      <c r="H64" s="366"/>
      <c r="I64" s="1217"/>
      <c r="J64" s="1217"/>
      <c r="K64" s="122"/>
      <c r="L64" s="122" t="s">
        <v>646</v>
      </c>
      <c r="M64" s="122" t="s">
        <v>646</v>
      </c>
      <c r="N64" s="1217" t="s">
        <v>646</v>
      </c>
      <c r="O64" s="113">
        <v>45</v>
      </c>
    </row>
    <row r="65" spans="1:15">
      <c r="A65" s="118">
        <v>46</v>
      </c>
      <c r="B65" s="122"/>
      <c r="C65" s="1217"/>
      <c r="D65" s="1220"/>
      <c r="E65" s="85"/>
      <c r="F65" s="656"/>
      <c r="G65" s="366"/>
      <c r="H65" s="366"/>
      <c r="I65" s="1217"/>
      <c r="J65" s="1217"/>
      <c r="K65" s="122"/>
      <c r="L65" s="122" t="s">
        <v>646</v>
      </c>
      <c r="M65" s="122" t="s">
        <v>646</v>
      </c>
      <c r="N65" s="1217" t="s">
        <v>646</v>
      </c>
      <c r="O65" s="113">
        <v>46</v>
      </c>
    </row>
    <row r="66" spans="1:15">
      <c r="A66" s="118">
        <v>47</v>
      </c>
      <c r="B66" s="122"/>
      <c r="C66" s="1217"/>
      <c r="D66" s="1220"/>
      <c r="E66" s="85"/>
      <c r="F66" s="656"/>
      <c r="G66" s="366"/>
      <c r="H66" s="366"/>
      <c r="I66" s="1217"/>
      <c r="J66" s="1217"/>
      <c r="K66" s="122"/>
      <c r="L66" s="122" t="s">
        <v>646</v>
      </c>
      <c r="M66" s="122" t="s">
        <v>646</v>
      </c>
      <c r="N66" s="1217" t="s">
        <v>646</v>
      </c>
      <c r="O66" s="113">
        <v>47</v>
      </c>
    </row>
    <row r="67" spans="1:15">
      <c r="A67" s="118">
        <v>48</v>
      </c>
      <c r="B67" s="122"/>
      <c r="C67" s="1217"/>
      <c r="D67" s="1220"/>
      <c r="E67" s="85"/>
      <c r="F67" s="656"/>
      <c r="G67" s="366"/>
      <c r="H67" s="366"/>
      <c r="I67" s="1217"/>
      <c r="J67" s="1217"/>
      <c r="K67" s="122"/>
      <c r="L67" s="122" t="s">
        <v>646</v>
      </c>
      <c r="M67" s="122" t="s">
        <v>646</v>
      </c>
      <c r="N67" s="1217" t="s">
        <v>646</v>
      </c>
      <c r="O67" s="113">
        <v>48</v>
      </c>
    </row>
    <row r="68" spans="1:15">
      <c r="A68" s="118">
        <v>49</v>
      </c>
      <c r="B68" s="122"/>
      <c r="C68" s="1217"/>
      <c r="D68" s="1220"/>
      <c r="E68" s="85"/>
      <c r="F68" s="656"/>
      <c r="G68" s="366"/>
      <c r="H68" s="366"/>
      <c r="I68" s="1217"/>
      <c r="J68" s="1217"/>
      <c r="K68" s="122"/>
      <c r="L68" s="122" t="s">
        <v>646</v>
      </c>
      <c r="M68" s="122" t="s">
        <v>646</v>
      </c>
      <c r="N68" s="1217" t="s">
        <v>646</v>
      </c>
      <c r="O68" s="113">
        <v>49</v>
      </c>
    </row>
    <row r="69" spans="1:15">
      <c r="A69" s="118">
        <v>50</v>
      </c>
      <c r="B69" s="122"/>
      <c r="C69" s="1217"/>
      <c r="D69" s="1220"/>
      <c r="E69" s="85"/>
      <c r="F69" s="656"/>
      <c r="G69" s="366"/>
      <c r="H69" s="366"/>
      <c r="I69" s="1217"/>
      <c r="J69" s="1217"/>
      <c r="K69" s="122"/>
      <c r="L69" s="122" t="s">
        <v>646</v>
      </c>
      <c r="M69" s="122" t="s">
        <v>646</v>
      </c>
      <c r="N69" s="1217" t="s">
        <v>646</v>
      </c>
      <c r="O69" s="113">
        <v>50</v>
      </c>
    </row>
    <row r="70" spans="1:15">
      <c r="A70" s="118">
        <v>51</v>
      </c>
      <c r="B70" s="122"/>
      <c r="C70" s="1217"/>
      <c r="D70" s="1220"/>
      <c r="E70" s="85"/>
      <c r="F70" s="656"/>
      <c r="G70" s="366"/>
      <c r="H70" s="366"/>
      <c r="I70" s="1217"/>
      <c r="J70" s="1217"/>
      <c r="K70" s="122"/>
      <c r="L70" s="122" t="s">
        <v>646</v>
      </c>
      <c r="M70" s="122" t="s">
        <v>646</v>
      </c>
      <c r="N70" s="1217" t="s">
        <v>646</v>
      </c>
      <c r="O70" s="113">
        <v>51</v>
      </c>
    </row>
    <row r="71" spans="1:15">
      <c r="A71" s="118">
        <v>52</v>
      </c>
      <c r="B71" s="122"/>
      <c r="C71" s="1217"/>
      <c r="D71" s="1220"/>
      <c r="E71" s="85"/>
      <c r="F71" s="656"/>
      <c r="G71" s="366"/>
      <c r="H71" s="366"/>
      <c r="I71" s="1217"/>
      <c r="J71" s="1217"/>
      <c r="K71" s="122"/>
      <c r="L71" s="122" t="s">
        <v>646</v>
      </c>
      <c r="M71" s="122" t="s">
        <v>646</v>
      </c>
      <c r="N71" s="1217" t="s">
        <v>646</v>
      </c>
      <c r="O71" s="113">
        <v>52</v>
      </c>
    </row>
    <row r="72" spans="1:15">
      <c r="A72" s="118">
        <v>53</v>
      </c>
      <c r="B72" s="122"/>
      <c r="C72" s="1218"/>
      <c r="D72" s="1221"/>
      <c r="E72" s="85"/>
      <c r="F72" s="658"/>
      <c r="G72" s="650"/>
      <c r="H72" s="650"/>
      <c r="I72" s="650"/>
      <c r="J72" s="650"/>
      <c r="K72" s="650"/>
      <c r="L72" s="659"/>
      <c r="M72" s="659"/>
      <c r="N72" s="650"/>
      <c r="O72" s="113">
        <v>53</v>
      </c>
    </row>
    <row r="73" spans="1:15" ht="15.75" thickBot="1">
      <c r="A73" s="369">
        <v>54</v>
      </c>
      <c r="B73" s="660" t="s">
        <v>648</v>
      </c>
      <c r="C73" s="1219">
        <f>SUM(C20:C72)</f>
        <v>1202000</v>
      </c>
      <c r="D73" s="1222">
        <f>SUM(D20:D72)</f>
        <v>171</v>
      </c>
      <c r="E73" s="85"/>
      <c r="F73" s="661">
        <f t="shared" ref="F73:N73" si="0">SUM(F20:F72)</f>
        <v>22181</v>
      </c>
      <c r="G73" s="662">
        <f t="shared" si="0"/>
        <v>1755</v>
      </c>
      <c r="H73" s="662">
        <f t="shared" si="0"/>
        <v>98</v>
      </c>
      <c r="I73" s="1219">
        <f t="shared" si="0"/>
        <v>153573</v>
      </c>
      <c r="J73" s="1219">
        <f t="shared" si="0"/>
        <v>12039</v>
      </c>
      <c r="K73" s="126">
        <f t="shared" si="0"/>
        <v>306164</v>
      </c>
      <c r="L73" s="126">
        <f t="shared" si="0"/>
        <v>190</v>
      </c>
      <c r="M73" s="126">
        <f t="shared" si="0"/>
        <v>53</v>
      </c>
      <c r="N73" s="1219">
        <f t="shared" si="0"/>
        <v>30900</v>
      </c>
      <c r="O73" s="635">
        <v>54</v>
      </c>
    </row>
    <row r="74" spans="1:15">
      <c r="A74" s="85"/>
      <c r="B74" s="85"/>
      <c r="C74" s="85"/>
      <c r="D74" s="663" t="s">
        <v>2356</v>
      </c>
      <c r="E74" s="85"/>
      <c r="F74" s="85"/>
      <c r="G74" s="85"/>
      <c r="H74" s="85"/>
      <c r="I74" s="85"/>
      <c r="J74" s="85"/>
      <c r="K74" s="85"/>
      <c r="L74" s="85"/>
      <c r="M74" s="85"/>
      <c r="N74" s="85"/>
      <c r="O74" s="663" t="s">
        <v>2356</v>
      </c>
    </row>
    <row r="75" spans="1:15">
      <c r="A75" s="121" t="s">
        <v>2493</v>
      </c>
      <c r="B75" s="48"/>
      <c r="C75" s="121"/>
      <c r="D75" s="121"/>
      <c r="E75" s="85"/>
      <c r="F75" s="121" t="s">
        <v>2494</v>
      </c>
      <c r="G75" s="121"/>
      <c r="H75" s="121"/>
      <c r="I75" s="121"/>
      <c r="J75" s="76"/>
      <c r="K75" s="121"/>
      <c r="L75" s="121"/>
      <c r="M75" s="121"/>
      <c r="N75" s="121"/>
      <c r="O75" s="121"/>
    </row>
    <row r="76" spans="1:15">
      <c r="A76" s="85"/>
      <c r="B76" s="85"/>
      <c r="C76" s="85"/>
      <c r="D76" s="85"/>
      <c r="E76" s="85"/>
      <c r="F76" s="85"/>
      <c r="G76" s="85"/>
      <c r="H76" s="85"/>
      <c r="I76" s="85"/>
      <c r="J76" s="85"/>
      <c r="K76" s="85"/>
      <c r="L76" s="85"/>
      <c r="M76" s="85"/>
      <c r="N76" s="85"/>
      <c r="O76" s="85"/>
    </row>
    <row r="77" spans="1:15">
      <c r="A77" s="85"/>
      <c r="B77" s="85"/>
      <c r="C77" s="85"/>
      <c r="D77" s="85"/>
      <c r="E77" s="85"/>
      <c r="F77" s="85"/>
      <c r="G77" s="85"/>
      <c r="H77" s="85"/>
      <c r="I77" s="85"/>
      <c r="J77" s="85"/>
      <c r="K77" s="85"/>
      <c r="L77" s="85"/>
      <c r="M77" s="85"/>
      <c r="N77" s="85"/>
      <c r="O77" s="85"/>
    </row>
    <row r="78" spans="1:15">
      <c r="A78" s="85"/>
      <c r="B78" s="85"/>
      <c r="C78" s="85"/>
      <c r="D78" s="85"/>
      <c r="E78" s="85"/>
      <c r="F78" s="85"/>
      <c r="G78" s="85"/>
      <c r="H78" s="85"/>
      <c r="I78" s="85"/>
      <c r="J78" s="85"/>
      <c r="K78" s="85"/>
      <c r="L78" s="85"/>
      <c r="M78" s="85"/>
      <c r="N78" s="85"/>
      <c r="O78" s="85"/>
    </row>
    <row r="79" spans="1:15">
      <c r="A79" s="85"/>
      <c r="B79" s="85"/>
      <c r="C79" s="85"/>
      <c r="D79" s="85"/>
      <c r="E79" s="85"/>
      <c r="F79" s="85"/>
      <c r="G79" s="85"/>
      <c r="H79" s="85"/>
      <c r="I79" s="85"/>
      <c r="J79" s="85"/>
      <c r="K79" s="85"/>
      <c r="L79" s="85"/>
      <c r="M79" s="85"/>
      <c r="N79" s="85"/>
      <c r="O79" s="85"/>
    </row>
    <row r="80" spans="1:15">
      <c r="A80" s="85"/>
      <c r="B80" s="85"/>
      <c r="C80" s="85"/>
      <c r="D80" s="85"/>
      <c r="E80" s="85"/>
      <c r="F80" s="70"/>
      <c r="G80" s="85"/>
      <c r="H80" s="85"/>
      <c r="I80" s="85"/>
      <c r="J80" s="85"/>
      <c r="K80" s="85"/>
      <c r="L80" s="85"/>
      <c r="M80" s="85"/>
      <c r="N80" s="85"/>
      <c r="O80" s="85"/>
    </row>
    <row r="81" spans="1:15">
      <c r="A81" s="85"/>
      <c r="B81" s="70"/>
      <c r="D81" s="85"/>
      <c r="E81" s="85"/>
      <c r="G81" s="85"/>
      <c r="H81" s="85"/>
      <c r="I81" s="85"/>
      <c r="J81" s="85"/>
      <c r="K81" s="85"/>
      <c r="L81" s="85"/>
      <c r="M81" s="85"/>
      <c r="N81" s="85"/>
      <c r="O81" s="85"/>
    </row>
    <row r="82" spans="1:15">
      <c r="A82" s="85"/>
      <c r="D82" s="85"/>
      <c r="E82" s="85"/>
      <c r="G82" s="85"/>
      <c r="H82" s="85"/>
      <c r="I82" s="85"/>
      <c r="J82" s="85"/>
      <c r="K82" s="85"/>
      <c r="L82" s="85"/>
      <c r="M82" s="85"/>
      <c r="N82" s="85"/>
      <c r="O82" s="85"/>
    </row>
    <row r="83" spans="1:15">
      <c r="A83" s="85"/>
      <c r="D83" s="85"/>
      <c r="E83" s="85"/>
      <c r="F83" s="70"/>
      <c r="G83" s="85"/>
      <c r="H83" s="85"/>
      <c r="I83" s="85"/>
      <c r="J83" s="85"/>
      <c r="K83" s="85"/>
      <c r="L83" s="85"/>
      <c r="M83" s="85"/>
      <c r="N83" s="85"/>
      <c r="O83" s="85"/>
    </row>
    <row r="84" spans="1:15">
      <c r="A84" s="85"/>
      <c r="B84" s="70"/>
      <c r="D84" s="85"/>
      <c r="E84" s="85"/>
      <c r="F84" s="70"/>
      <c r="G84" s="85"/>
      <c r="H84" s="85"/>
      <c r="I84" s="85"/>
      <c r="J84" s="85"/>
      <c r="K84" s="85"/>
      <c r="L84" s="85"/>
      <c r="M84" s="85"/>
      <c r="N84" s="85"/>
      <c r="O84" s="85"/>
    </row>
    <row r="85" spans="1:15">
      <c r="A85" s="85"/>
      <c r="B85" s="70"/>
      <c r="D85" s="85"/>
      <c r="E85" s="85"/>
      <c r="F85" s="70"/>
      <c r="G85" s="85"/>
      <c r="H85" s="85"/>
      <c r="I85" s="85"/>
      <c r="J85" s="85"/>
      <c r="K85" s="85"/>
      <c r="L85" s="85"/>
      <c r="M85" s="85"/>
      <c r="N85" s="85"/>
      <c r="O85" s="85"/>
    </row>
    <row r="86" spans="1:15">
      <c r="A86" s="85"/>
      <c r="B86" s="70"/>
      <c r="D86" s="85"/>
      <c r="E86" s="85"/>
      <c r="F86" s="70"/>
      <c r="G86" s="85"/>
      <c r="H86" s="85"/>
      <c r="I86" s="85"/>
      <c r="J86" s="85"/>
      <c r="K86" s="85"/>
      <c r="L86" s="85"/>
      <c r="M86" s="85"/>
      <c r="N86" s="85"/>
      <c r="O86" s="85"/>
    </row>
    <row r="87" spans="1:15">
      <c r="A87" s="85"/>
      <c r="B87" s="70"/>
      <c r="D87" s="85"/>
      <c r="E87" s="85"/>
      <c r="F87" s="70"/>
      <c r="G87" s="85"/>
      <c r="H87" s="85"/>
      <c r="I87" s="85"/>
      <c r="J87" s="85"/>
      <c r="K87" s="85"/>
      <c r="L87" s="85"/>
      <c r="M87" s="85"/>
      <c r="N87" s="85"/>
      <c r="O87" s="85"/>
    </row>
    <row r="88" spans="1:15">
      <c r="A88" s="85"/>
      <c r="B88" s="70"/>
      <c r="D88" s="85"/>
      <c r="E88" s="85"/>
      <c r="F88" s="70"/>
      <c r="G88" s="85"/>
      <c r="H88" s="85"/>
      <c r="I88" s="85"/>
      <c r="J88" s="85"/>
      <c r="K88" s="85"/>
      <c r="L88" s="85"/>
      <c r="M88" s="85"/>
      <c r="N88" s="85"/>
      <c r="O88" s="85"/>
    </row>
    <row r="89" spans="1:15">
      <c r="A89" s="85"/>
      <c r="B89" s="70"/>
      <c r="D89" s="85"/>
      <c r="E89" s="85"/>
      <c r="F89" s="85"/>
      <c r="G89" s="85"/>
      <c r="H89" s="85"/>
      <c r="I89" s="85"/>
      <c r="J89" s="85"/>
      <c r="K89" s="85"/>
      <c r="L89" s="85"/>
      <c r="M89" s="85"/>
      <c r="N89" s="85"/>
      <c r="O89" s="85"/>
    </row>
    <row r="90" spans="1:15">
      <c r="A90" s="85"/>
      <c r="B90" s="85"/>
      <c r="C90" s="85"/>
      <c r="D90" s="85"/>
      <c r="E90" s="85"/>
      <c r="F90" s="85"/>
      <c r="G90" s="85"/>
      <c r="H90" s="85"/>
      <c r="I90" s="85"/>
      <c r="J90" s="85"/>
      <c r="K90" s="85"/>
      <c r="L90" s="85"/>
      <c r="M90" s="85"/>
      <c r="N90" s="85"/>
      <c r="O90" s="85"/>
    </row>
    <row r="91" spans="1:15">
      <c r="B91" s="85"/>
    </row>
  </sheetData>
  <customSheetViews>
    <customSheetView guid="{4928BF23-7841-445B-B276-4DDA011E86BA}" scale="70" colorId="22">
      <selection activeCell="B44" sqref="B44"/>
      <colBreaks count="1" manualBreakCount="1">
        <brk id="4" max="1048575" man="1"/>
      </colBreaks>
      <pageMargins left="0.5" right="0.5" top="0.5" bottom="0.5" header="0.5" footer="0.5"/>
      <printOptions horizontalCentered="1"/>
      <pageSetup scale="61" orientation="portrait" r:id="rId1"/>
      <headerFooter alignWithMargins="0"/>
    </customSheetView>
    <customSheetView guid="{10BEBEA5-666D-4E42-8C33-BE2CECB0CEEE}" scale="70" colorId="22">
      <selection activeCell="D21" sqref="D21"/>
      <colBreaks count="1" manualBreakCount="1">
        <brk id="4" max="1048575" man="1"/>
      </colBreaks>
      <pageMargins left="0.5" right="0.5" top="0.5" bottom="0.5" header="0.5" footer="0.5"/>
      <printOptions horizontalCentered="1"/>
      <pageSetup scale="61" orientation="portrait" r:id="rId2"/>
      <headerFooter alignWithMargins="0"/>
    </customSheetView>
    <customSheetView guid="{7EABFE2B-86ED-418A-B3E7-C3498E6134E5}" scale="70" colorId="22">
      <selection activeCell="D21" sqref="D21"/>
      <colBreaks count="1" manualBreakCount="1">
        <brk id="4" max="1048575" man="1"/>
      </colBreaks>
      <pageMargins left="0.5" right="0.5" top="0.5" bottom="0.5" header="0.5" footer="0.5"/>
      <printOptions horizontalCentered="1"/>
      <pageSetup scale="61" orientation="portrait" r:id="rId3"/>
      <headerFooter alignWithMargins="0"/>
    </customSheetView>
    <customSheetView guid="{8787D503-0E53-496F-A823-DBDA291CFB74}" scale="70" colorId="22">
      <colBreaks count="1" manualBreakCount="1">
        <brk id="4" max="1048575" man="1"/>
      </colBreaks>
      <pageMargins left="0.5" right="0.5" top="0.5" bottom="0.5" header="0.5" footer="0.5"/>
      <printOptions horizontalCentered="1"/>
      <pageSetup scale="61" orientation="portrait" r:id="rId4"/>
      <headerFooter alignWithMargins="0"/>
    </customSheetView>
    <customSheetView guid="{56FC0D8B-DE78-4144-BF1E-B4BF4CC15D6C}" scale="70" colorId="22">
      <colBreaks count="1" manualBreakCount="1">
        <brk id="4" max="1048575" man="1"/>
      </colBreaks>
      <pageMargins left="0.5" right="0.5" top="0.5" bottom="0.5" header="0.5" footer="0.5"/>
      <printOptions horizontalCentered="1"/>
      <pageSetup scale="61" orientation="portrait" r:id="rId5"/>
      <headerFooter alignWithMargins="0"/>
    </customSheetView>
    <customSheetView guid="{22D28A66-17F3-4A9A-B88B-6F61E2AD90F2}" scale="70" colorId="22">
      <colBreaks count="1" manualBreakCount="1">
        <brk id="4" max="1048575" man="1"/>
      </colBreaks>
      <pageMargins left="0.5" right="0.5" top="0.5" bottom="0.5" header="0.5" footer="0.5"/>
      <printOptions horizontalCentered="1"/>
      <pageSetup scale="61" orientation="portrait" r:id="rId6"/>
      <headerFooter alignWithMargins="0"/>
    </customSheetView>
    <customSheetView guid="{38FEF62C-E434-43FF-91B6-A4BAF1D28941}" scale="70" colorId="22">
      <colBreaks count="1" manualBreakCount="1">
        <brk id="4" max="1048575" man="1"/>
      </colBreaks>
      <pageMargins left="0.5" right="0.5" top="0.5" bottom="0.5" header="0.5" footer="0.5"/>
      <printOptions horizontalCentered="1"/>
      <pageSetup scale="61" orientation="portrait" r:id="rId7"/>
      <headerFooter alignWithMargins="0"/>
    </customSheetView>
    <customSheetView guid="{3B00EE9E-100B-4E0B-97A5-9938B41F46C6}" scale="70" colorId="22">
      <colBreaks count="1" manualBreakCount="1">
        <brk id="4" max="1048575" man="1"/>
      </colBreaks>
      <pageMargins left="0.5" right="0.5" top="0.5" bottom="0.5" header="0.5" footer="0.5"/>
      <printOptions horizontalCentered="1"/>
      <pageSetup scale="61" orientation="portrait" r:id="rId8"/>
      <headerFooter alignWithMargins="0"/>
    </customSheetView>
    <customSheetView guid="{70140D13-E05C-4A32-B097-7656031EFC54}" scale="70" colorId="22">
      <colBreaks count="1" manualBreakCount="1">
        <brk id="4" max="1048575" man="1"/>
      </colBreaks>
      <pageMargins left="0.5" right="0.5" top="0.5" bottom="0.5" header="0.5" footer="0.5"/>
      <printOptions horizontalCentered="1"/>
      <pageSetup scale="61" orientation="portrait" r:id="rId9"/>
      <headerFooter alignWithMargins="0"/>
    </customSheetView>
    <customSheetView guid="{3A57D69F-D25D-44C3-9DE0-88B774091642}" scale="70" colorId="22">
      <colBreaks count="1" manualBreakCount="1">
        <brk id="4" max="1048575" man="1"/>
      </colBreaks>
      <pageMargins left="0.5" right="0.5" top="0.5" bottom="0.5" header="0.5" footer="0.5"/>
      <printOptions horizontalCentered="1"/>
      <pageSetup scale="61" orientation="portrait" r:id="rId10"/>
      <headerFooter alignWithMargins="0"/>
    </customSheetView>
    <customSheetView guid="{CA9A34E5-DE78-429D-AEC4-74C7250B775C}" scale="70" colorId="22">
      <colBreaks count="1" manualBreakCount="1">
        <brk id="4" max="1048575" man="1"/>
      </colBreaks>
      <pageMargins left="0.5" right="0.5" top="0.5" bottom="0.5" header="0.5" footer="0.5"/>
      <printOptions horizontalCentered="1"/>
      <pageSetup scale="61" orientation="portrait" r:id="rId11"/>
      <headerFooter alignWithMargins="0"/>
    </customSheetView>
    <customSheetView guid="{B4A791FD-BFAC-4ED1-AC79-FF865E98E4E3}" scale="70" colorId="22">
      <selection activeCell="D21" sqref="D21"/>
      <colBreaks count="1" manualBreakCount="1">
        <brk id="4" max="1048575" man="1"/>
      </colBreaks>
      <pageMargins left="0.5" right="0.5" top="0.5" bottom="0.5" header="0.5" footer="0.5"/>
      <printOptions horizontalCentered="1"/>
      <pageSetup scale="61" orientation="portrait" r:id="rId12"/>
      <headerFooter alignWithMargins="0"/>
    </customSheetView>
    <customSheetView guid="{1DFCFAAB-BEA9-4033-B573-C1428C6D4616}" scale="70" colorId="22">
      <selection activeCell="D21" sqref="D21"/>
      <colBreaks count="1" manualBreakCount="1">
        <brk id="4" max="1048575" man="1"/>
      </colBreaks>
      <pageMargins left="0.5" right="0.5" top="0.5" bottom="0.5" header="0.5" footer="0.5"/>
      <printOptions horizontalCentered="1"/>
      <pageSetup scale="61" orientation="portrait" r:id="rId13"/>
      <headerFooter alignWithMargins="0"/>
    </customSheetView>
    <customSheetView guid="{24B34512-AD5F-4011-887B-567D11190E35}" scale="70" colorId="22">
      <selection activeCell="D21" sqref="D21"/>
      <colBreaks count="1" manualBreakCount="1">
        <brk id="4" max="1048575" man="1"/>
      </colBreaks>
      <pageMargins left="0.5" right="0.5" top="0.5" bottom="0.5" header="0.5" footer="0.5"/>
      <printOptions horizontalCentered="1"/>
      <pageSetup scale="61" orientation="portrait" r:id="rId14"/>
      <headerFooter alignWithMargins="0"/>
    </customSheetView>
  </customSheetViews>
  <printOptions horizontalCentered="1"/>
  <pageMargins left="0.5" right="0.5" top="0.5" bottom="0.5" header="0.5" footer="0.5"/>
  <pageSetup scale="61" orientation="portrait" r:id="rId15"/>
  <headerFooter alignWithMargins="0"/>
  <colBreaks count="1" manualBreakCount="1">
    <brk id="4" max="1048575" man="1"/>
  </colBreaks>
</worksheet>
</file>

<file path=xl/worksheets/sheet4.xml><?xml version="1.0" encoding="utf-8"?>
<worksheet xmlns="http://schemas.openxmlformats.org/spreadsheetml/2006/main" xmlns:r="http://schemas.openxmlformats.org/officeDocument/2006/relationships">
  <sheetPr transitionEvaluation="1"/>
  <dimension ref="A1:D72"/>
  <sheetViews>
    <sheetView defaultGridColor="0" topLeftCell="A7" colorId="22" zoomScale="75" zoomScaleNormal="70" workbookViewId="0"/>
  </sheetViews>
  <sheetFormatPr defaultColWidth="9.6640625" defaultRowHeight="15"/>
  <cols>
    <col min="1" max="2" width="2.6640625" customWidth="1"/>
    <col min="3" max="3" width="79" customWidth="1"/>
    <col min="4" max="4" width="11.77734375" customWidth="1"/>
  </cols>
  <sheetData>
    <row r="1" spans="1:4" ht="15.75" thickBot="1">
      <c r="A1" s="1076" t="str">
        <f>'Data Sheet'!$A$51</f>
        <v>Annual Report of Central Hudson Gas &amp; Electric Corp.                                                                                                    Year ended December 31, 2013</v>
      </c>
      <c r="C1" s="71"/>
      <c r="D1" s="71"/>
    </row>
    <row r="2" spans="1:4">
      <c r="A2" s="72"/>
      <c r="B2" s="73"/>
      <c r="C2" s="73"/>
      <c r="D2" s="74"/>
    </row>
    <row r="3" spans="1:4">
      <c r="A3" s="75"/>
      <c r="B3" s="76"/>
      <c r="C3" s="76"/>
      <c r="D3" s="77"/>
    </row>
    <row r="4" spans="1:4">
      <c r="A4" s="78" t="s">
        <v>2227</v>
      </c>
      <c r="B4" s="76"/>
      <c r="C4" s="76"/>
      <c r="D4" s="77"/>
    </row>
    <row r="5" spans="1:4">
      <c r="A5" s="79"/>
      <c r="B5" s="71"/>
      <c r="C5" s="71"/>
      <c r="D5" s="80"/>
    </row>
    <row r="6" spans="1:4">
      <c r="A6" s="79"/>
      <c r="B6" s="71"/>
      <c r="C6" s="71"/>
      <c r="D6" s="80"/>
    </row>
    <row r="7" spans="1:4">
      <c r="A7" s="79"/>
      <c r="B7" s="71"/>
      <c r="C7" s="71"/>
      <c r="D7" s="80"/>
    </row>
    <row r="8" spans="1:4">
      <c r="A8" s="79"/>
      <c r="B8" s="1158" t="s">
        <v>2228</v>
      </c>
      <c r="C8" s="76"/>
      <c r="D8" s="80"/>
    </row>
    <row r="9" spans="1:4">
      <c r="A9" s="79"/>
      <c r="B9" s="1158"/>
      <c r="C9" s="1158" t="s">
        <v>2229</v>
      </c>
      <c r="D9" s="80"/>
    </row>
    <row r="10" spans="1:4">
      <c r="A10" s="79"/>
      <c r="B10" s="1158"/>
      <c r="C10" s="1158" t="s">
        <v>2754</v>
      </c>
      <c r="D10" s="80"/>
    </row>
    <row r="11" spans="1:4">
      <c r="A11" s="79"/>
      <c r="B11" s="1158"/>
      <c r="C11" s="1158" t="s">
        <v>2755</v>
      </c>
      <c r="D11" s="80"/>
    </row>
    <row r="12" spans="1:4">
      <c r="A12" s="79"/>
      <c r="B12" s="1158"/>
      <c r="C12" s="1158"/>
      <c r="D12" s="80"/>
    </row>
    <row r="13" spans="1:4">
      <c r="A13" s="79"/>
      <c r="B13" s="1158" t="s">
        <v>2756</v>
      </c>
      <c r="C13" s="1158"/>
      <c r="D13" s="80"/>
    </row>
    <row r="14" spans="1:4">
      <c r="A14" s="79"/>
      <c r="B14" s="1158"/>
      <c r="C14" s="1158" t="s">
        <v>2757</v>
      </c>
      <c r="D14" s="80"/>
    </row>
    <row r="15" spans="1:4">
      <c r="A15" s="79"/>
      <c r="B15" s="1158"/>
      <c r="C15" s="1158" t="s">
        <v>2206</v>
      </c>
      <c r="D15" s="80"/>
    </row>
    <row r="16" spans="1:4">
      <c r="A16" s="79"/>
      <c r="B16" s="1158"/>
      <c r="C16" s="1158" t="s">
        <v>2207</v>
      </c>
      <c r="D16" s="80"/>
    </row>
    <row r="17" spans="1:4">
      <c r="A17" s="79"/>
      <c r="B17" s="1158"/>
      <c r="C17" s="1158"/>
      <c r="D17" s="80"/>
    </row>
    <row r="18" spans="1:4">
      <c r="A18" s="79"/>
      <c r="B18" s="1158" t="s">
        <v>1415</v>
      </c>
      <c r="C18" s="1158"/>
      <c r="D18" s="80"/>
    </row>
    <row r="19" spans="1:4">
      <c r="A19" s="79"/>
      <c r="B19" s="1158"/>
      <c r="C19" s="1158" t="s">
        <v>1416</v>
      </c>
      <c r="D19" s="80"/>
    </row>
    <row r="20" spans="1:4">
      <c r="A20" s="79"/>
      <c r="B20" s="1158"/>
      <c r="C20" s="1158" t="s">
        <v>1417</v>
      </c>
      <c r="D20" s="80"/>
    </row>
    <row r="21" spans="1:4">
      <c r="A21" s="79"/>
      <c r="B21" s="1158"/>
      <c r="C21" s="1158"/>
      <c r="D21" s="80"/>
    </row>
    <row r="22" spans="1:4">
      <c r="A22" s="79"/>
      <c r="B22" s="1158" t="s">
        <v>1418</v>
      </c>
      <c r="C22" s="1158"/>
      <c r="D22" s="80"/>
    </row>
    <row r="23" spans="1:4">
      <c r="A23" s="79"/>
      <c r="B23" s="1158"/>
      <c r="C23" s="1158" t="s">
        <v>1419</v>
      </c>
      <c r="D23" s="80"/>
    </row>
    <row r="24" spans="1:4">
      <c r="A24" s="79"/>
      <c r="B24" s="1158"/>
      <c r="C24" s="1158" t="s">
        <v>1420</v>
      </c>
      <c r="D24" s="80"/>
    </row>
    <row r="25" spans="1:4">
      <c r="A25" s="79"/>
      <c r="B25" s="1158"/>
      <c r="C25" s="1158" t="s">
        <v>1421</v>
      </c>
      <c r="D25" s="80"/>
    </row>
    <row r="26" spans="1:4">
      <c r="A26" s="79"/>
      <c r="B26" s="1158"/>
      <c r="C26" s="1158" t="s">
        <v>1422</v>
      </c>
      <c r="D26" s="80"/>
    </row>
    <row r="27" spans="1:4">
      <c r="A27" s="79"/>
      <c r="B27" s="1158"/>
      <c r="C27" s="1158" t="s">
        <v>1423</v>
      </c>
      <c r="D27" s="80"/>
    </row>
    <row r="28" spans="1:4">
      <c r="A28" s="79"/>
      <c r="B28" s="1158"/>
      <c r="C28" s="1158" t="s">
        <v>1424</v>
      </c>
      <c r="D28" s="80"/>
    </row>
    <row r="29" spans="1:4">
      <c r="A29" s="79"/>
      <c r="B29" s="1158"/>
      <c r="C29" s="1158"/>
      <c r="D29" s="80"/>
    </row>
    <row r="30" spans="1:4">
      <c r="A30" s="79"/>
      <c r="B30" s="1158" t="s">
        <v>1425</v>
      </c>
      <c r="C30" s="1158"/>
      <c r="D30" s="80"/>
    </row>
    <row r="31" spans="1:4">
      <c r="A31" s="79"/>
      <c r="B31" s="1158"/>
      <c r="C31" s="1158" t="s">
        <v>1426</v>
      </c>
      <c r="D31" s="80"/>
    </row>
    <row r="32" spans="1:4">
      <c r="A32" s="79"/>
      <c r="B32" s="1158"/>
      <c r="C32" s="1158" t="s">
        <v>1427</v>
      </c>
      <c r="D32" s="80"/>
    </row>
    <row r="33" spans="1:4">
      <c r="A33" s="79"/>
      <c r="B33" s="1158"/>
      <c r="C33" s="1158" t="s">
        <v>1428</v>
      </c>
      <c r="D33" s="80"/>
    </row>
    <row r="34" spans="1:4">
      <c r="A34" s="79"/>
      <c r="B34" s="1158"/>
      <c r="C34" s="1158"/>
      <c r="D34" s="80"/>
    </row>
    <row r="35" spans="1:4">
      <c r="A35" s="79"/>
      <c r="B35" s="1158" t="s">
        <v>1429</v>
      </c>
      <c r="C35" s="1158"/>
      <c r="D35" s="80"/>
    </row>
    <row r="36" spans="1:4">
      <c r="A36" s="79"/>
      <c r="B36" s="1158"/>
      <c r="C36" s="1158" t="s">
        <v>1430</v>
      </c>
      <c r="D36" s="80"/>
    </row>
    <row r="37" spans="1:4">
      <c r="A37" s="79"/>
      <c r="B37" s="1158"/>
      <c r="C37" s="1158" t="s">
        <v>1431</v>
      </c>
      <c r="D37" s="80"/>
    </row>
    <row r="38" spans="1:4">
      <c r="A38" s="79"/>
      <c r="B38" s="1158"/>
      <c r="C38" s="1158"/>
      <c r="D38" s="80"/>
    </row>
    <row r="39" spans="1:4">
      <c r="A39" s="79"/>
      <c r="B39" s="1158" t="s">
        <v>1432</v>
      </c>
      <c r="C39" s="1158"/>
      <c r="D39" s="80"/>
    </row>
    <row r="40" spans="1:4">
      <c r="A40" s="79"/>
      <c r="B40" s="1158"/>
      <c r="C40" s="1158" t="s">
        <v>1433</v>
      </c>
      <c r="D40" s="80"/>
    </row>
    <row r="41" spans="1:4">
      <c r="A41" s="79"/>
      <c r="B41" s="1158"/>
      <c r="C41" s="1158" t="s">
        <v>1434</v>
      </c>
      <c r="D41" s="80"/>
    </row>
    <row r="42" spans="1:4">
      <c r="A42" s="79"/>
      <c r="B42" s="1158"/>
      <c r="C42" s="1158" t="s">
        <v>2498</v>
      </c>
      <c r="D42" s="80"/>
    </row>
    <row r="43" spans="1:4">
      <c r="A43" s="79"/>
      <c r="B43" s="1158"/>
      <c r="C43" s="1158"/>
      <c r="D43" s="80"/>
    </row>
    <row r="44" spans="1:4">
      <c r="A44" s="79"/>
      <c r="B44" s="1158" t="s">
        <v>2499</v>
      </c>
      <c r="C44" s="1158"/>
      <c r="D44" s="80"/>
    </row>
    <row r="45" spans="1:4">
      <c r="A45" s="79"/>
      <c r="B45" s="1158"/>
      <c r="C45" s="1158" t="s">
        <v>2500</v>
      </c>
      <c r="D45" s="80"/>
    </row>
    <row r="46" spans="1:4">
      <c r="A46" s="79"/>
      <c r="B46" s="1158"/>
      <c r="C46" s="1158" t="s">
        <v>2501</v>
      </c>
      <c r="D46" s="80"/>
    </row>
    <row r="47" spans="1:4">
      <c r="A47" s="79"/>
      <c r="B47" s="1158"/>
      <c r="C47" s="1158"/>
      <c r="D47" s="80"/>
    </row>
    <row r="48" spans="1:4">
      <c r="A48" s="79"/>
      <c r="B48" s="1158" t="s">
        <v>2502</v>
      </c>
      <c r="C48" s="1158"/>
      <c r="D48" s="80"/>
    </row>
    <row r="49" spans="1:4">
      <c r="A49" s="79"/>
      <c r="B49" s="1158"/>
      <c r="C49" s="1158" t="s">
        <v>2503</v>
      </c>
      <c r="D49" s="80"/>
    </row>
    <row r="50" spans="1:4">
      <c r="A50" s="79"/>
      <c r="B50" s="1158"/>
      <c r="C50" s="1158"/>
      <c r="D50" s="80"/>
    </row>
    <row r="51" spans="1:4">
      <c r="A51" s="79"/>
      <c r="B51" s="1158" t="s">
        <v>2504</v>
      </c>
      <c r="C51" s="1158"/>
      <c r="D51" s="80"/>
    </row>
    <row r="52" spans="1:4">
      <c r="A52" s="79"/>
      <c r="B52" s="1158"/>
      <c r="C52" s="1158" t="s">
        <v>2505</v>
      </c>
      <c r="D52" s="80"/>
    </row>
    <row r="53" spans="1:4">
      <c r="A53" s="79"/>
      <c r="B53" s="1158"/>
      <c r="C53" s="1158" t="s">
        <v>2506</v>
      </c>
      <c r="D53" s="80"/>
    </row>
    <row r="54" spans="1:4">
      <c r="A54" s="79"/>
      <c r="B54" s="76"/>
      <c r="C54" s="76"/>
      <c r="D54" s="80"/>
    </row>
    <row r="55" spans="1:4">
      <c r="A55" s="79"/>
      <c r="B55" s="71"/>
      <c r="C55" s="71"/>
      <c r="D55" s="80"/>
    </row>
    <row r="56" spans="1:4" ht="15.75" thickBot="1">
      <c r="A56" s="81"/>
      <c r="B56" s="82"/>
      <c r="C56" s="82"/>
      <c r="D56" s="83"/>
    </row>
    <row r="57" spans="1:4">
      <c r="A57" s="71"/>
      <c r="B57" s="71"/>
      <c r="C57" s="71"/>
      <c r="D57" s="71" t="s">
        <v>2507</v>
      </c>
    </row>
    <row r="58" spans="1:4">
      <c r="A58" s="71"/>
      <c r="B58" s="71"/>
      <c r="C58" s="71"/>
      <c r="D58" s="71"/>
    </row>
    <row r="59" spans="1:4">
      <c r="A59" s="48"/>
      <c r="B59" s="48"/>
      <c r="C59" s="48"/>
      <c r="D59" s="48"/>
    </row>
    <row r="63" spans="1:4" ht="18">
      <c r="C63" s="84"/>
    </row>
    <row r="64" spans="1:4" ht="18">
      <c r="C64" s="84"/>
    </row>
    <row r="65" spans="3:3">
      <c r="C65" s="70"/>
    </row>
    <row r="66" spans="3:3">
      <c r="C66" s="70"/>
    </row>
    <row r="67" spans="3:3">
      <c r="C67" s="70"/>
    </row>
    <row r="68" spans="3:3">
      <c r="C68" s="70"/>
    </row>
    <row r="69" spans="3:3">
      <c r="C69" s="70"/>
    </row>
    <row r="70" spans="3:3">
      <c r="C70" s="70"/>
    </row>
    <row r="71" spans="3:3">
      <c r="C71" s="70"/>
    </row>
    <row r="72" spans="3:3">
      <c r="C72" s="70"/>
    </row>
  </sheetData>
  <customSheetViews>
    <customSheetView guid="{4928BF23-7841-445B-B276-4DDA011E86BA}" scale="75" colorId="22" topLeftCell="A16">
      <pageMargins left="0.5" right="0.5" top="0.5" bottom="0.5" header="0.5" footer="0.5"/>
      <printOptions horizontalCentered="1" verticalCentered="1"/>
      <pageSetup scale="78" orientation="portrait" r:id="rId1"/>
      <headerFooter alignWithMargins="0"/>
    </customSheetView>
    <customSheetView guid="{10BEBEA5-666D-4E42-8C33-BE2CECB0CEEE}" scale="75" colorId="22">
      <pageMargins left="0.5" right="0.5" top="0.5" bottom="0.5" header="0.5" footer="0.5"/>
      <printOptions horizontalCentered="1" verticalCentered="1"/>
      <pageSetup scale="78" orientation="portrait" r:id="rId2"/>
      <headerFooter alignWithMargins="0"/>
    </customSheetView>
    <customSheetView guid="{7EABFE2B-86ED-418A-B3E7-C3498E6134E5}" scale="75" colorId="22">
      <pageMargins left="0.5" right="0.5" top="0.5" bottom="0.5" header="0.5" footer="0.5"/>
      <printOptions horizontalCentered="1" verticalCentered="1"/>
      <pageSetup scale="78" orientation="portrait" r:id="rId3"/>
      <headerFooter alignWithMargins="0"/>
    </customSheetView>
    <customSheetView guid="{8787D503-0E53-496F-A823-DBDA291CFB74}" scale="75" colorId="22" showPageBreaks="1">
      <pageMargins left="0.5" right="0.5" top="0.5" bottom="0.5" header="0.5" footer="0.5"/>
      <printOptions horizontalCentered="1" verticalCentered="1"/>
      <pageSetup scale="78" orientation="portrait" r:id="rId4"/>
      <headerFooter alignWithMargins="0"/>
    </customSheetView>
    <customSheetView guid="{22D28A66-17F3-4A9A-B88B-6F61E2AD90F2}" scale="75" colorId="22">
      <pageMargins left="0.5" right="0.5" top="0.5" bottom="0.5" header="0.5" footer="0.5"/>
      <printOptions horizontalCentered="1" verticalCentered="1"/>
      <pageSetup scale="78" orientation="portrait" r:id="rId5"/>
      <headerFooter alignWithMargins="0"/>
    </customSheetView>
    <customSheetView guid="{38FEF62C-E434-43FF-91B6-A4BAF1D28941}" scale="75" colorId="22" showPageBreaks="1" printArea="1">
      <pageMargins left="0.5" right="0.5" top="0.5" bottom="0.5" header="0.5" footer="0.5"/>
      <printOptions horizontalCentered="1" verticalCentered="1"/>
      <pageSetup scale="78" orientation="portrait" r:id="rId6"/>
      <headerFooter alignWithMargins="0"/>
    </customSheetView>
    <customSheetView guid="{3B00EE9E-100B-4E0B-97A5-9938B41F46C6}" scale="75" colorId="22">
      <pageMargins left="0.5" right="0.5" top="0.5" bottom="0.5" header="0.5" footer="0.5"/>
      <printOptions horizontalCentered="1" verticalCentered="1"/>
      <pageSetup scale="78" orientation="portrait" r:id="rId7"/>
      <headerFooter alignWithMargins="0"/>
    </customSheetView>
    <customSheetView guid="{70140D13-E05C-4A32-B097-7656031EFC54}" scale="75" colorId="22" showPageBreaks="1" printArea="1">
      <pageMargins left="0.5" right="0.5" top="0.5" bottom="0.5" header="0.5" footer="0.5"/>
      <printOptions horizontalCentered="1" verticalCentered="1"/>
      <pageSetup scale="78" orientation="portrait" r:id="rId8"/>
      <headerFooter alignWithMargins="0"/>
    </customSheetView>
    <customSheetView guid="{3A57D69F-D25D-44C3-9DE0-88B774091642}" scale="75" colorId="22" showPageBreaks="1" printArea="1">
      <pageMargins left="0.5" right="0.5" top="0.5" bottom="0.5" header="0.5" footer="0.5"/>
      <printOptions horizontalCentered="1" verticalCentered="1"/>
      <pageSetup scale="78" orientation="portrait" r:id="rId9"/>
      <headerFooter alignWithMargins="0"/>
    </customSheetView>
    <customSheetView guid="{CA9A34E5-DE78-429D-AEC4-74C7250B775C}" scale="75" colorId="22" showPageBreaks="1" printArea="1">
      <pageMargins left="0.5" right="0.5" top="0.5" bottom="0.5" header="0.5" footer="0.5"/>
      <printOptions horizontalCentered="1" verticalCentered="1"/>
      <pageSetup scale="78" orientation="portrait" r:id="rId10"/>
      <headerFooter alignWithMargins="0"/>
    </customSheetView>
    <customSheetView guid="{B4A791FD-BFAC-4ED1-AC79-FF865E98E4E3}" scale="75" colorId="22">
      <pageMargins left="0.5" right="0.5" top="0.5" bottom="0.5" header="0.5" footer="0.5"/>
      <printOptions horizontalCentered="1" verticalCentered="1"/>
      <pageSetup scale="78" orientation="portrait" r:id="rId11"/>
      <headerFooter alignWithMargins="0"/>
    </customSheetView>
    <customSheetView guid="{1DFCFAAB-BEA9-4033-B573-C1428C6D4616}" scale="75" colorId="22">
      <pageMargins left="0.5" right="0.5" top="0.5" bottom="0.5" header="0.5" footer="0.5"/>
      <printOptions horizontalCentered="1" verticalCentered="1"/>
      <pageSetup scale="78" orientation="portrait" r:id="rId12"/>
      <headerFooter alignWithMargins="0"/>
    </customSheetView>
    <customSheetView guid="{24B34512-AD5F-4011-887B-567D11190E35}" scale="75" colorId="22" showPageBreaks="1">
      <pageMargins left="0.5" right="0.5" top="0.5" bottom="0.5" header="0.5" footer="0.5"/>
      <printOptions horizontalCentered="1" verticalCentered="1"/>
      <pageSetup scale="78" orientation="portrait" r:id="rId13"/>
      <headerFooter alignWithMargins="0"/>
    </customSheetView>
  </customSheetViews>
  <printOptions horizontalCentered="1" verticalCentered="1"/>
  <pageMargins left="0.5" right="0.5" top="0.5" bottom="0.5" header="0.5" footer="0.5"/>
  <pageSetup scale="78" orientation="portrait" r:id="rId14"/>
  <headerFooter alignWithMargins="0"/>
</worksheet>
</file>

<file path=xl/worksheets/sheet40.xml><?xml version="1.0" encoding="utf-8"?>
<worksheet xmlns="http://schemas.openxmlformats.org/spreadsheetml/2006/main" xmlns:r="http://schemas.openxmlformats.org/officeDocument/2006/relationships">
  <sheetPr transitionEvaluation="1">
    <pageSetUpPr fitToPage="1"/>
  </sheetPr>
  <dimension ref="A1:D58"/>
  <sheetViews>
    <sheetView defaultGridColor="0" topLeftCell="A19" colorId="22" zoomScale="85" zoomScaleNormal="85" zoomScaleSheetLayoutView="50" workbookViewId="0">
      <selection activeCell="B44" sqref="B44"/>
    </sheetView>
  </sheetViews>
  <sheetFormatPr defaultColWidth="9.6640625" defaultRowHeight="15"/>
  <cols>
    <col min="1" max="1" width="4.6640625" customWidth="1"/>
    <col min="2" max="2" width="58.6640625" customWidth="1"/>
    <col min="3" max="3" width="21" customWidth="1"/>
    <col min="4" max="4" width="24.88671875" customWidth="1"/>
    <col min="5" max="5" width="6.21875" customWidth="1"/>
  </cols>
  <sheetData>
    <row r="1" spans="1:4" ht="13.5" customHeight="1" thickBot="1">
      <c r="A1" s="43" t="str">
        <f>'Data Sheet'!$A$49</f>
        <v>Annual Report of Central Hudson Gas &amp; Electric Corp.</v>
      </c>
      <c r="B1" s="85"/>
      <c r="C1" s="191" t="str">
        <f>'Data Sheet'!$A$45</f>
        <v>Year ended December 31, 2013</v>
      </c>
      <c r="D1" s="121"/>
    </row>
    <row r="2" spans="1:4" ht="13.5" customHeight="1">
      <c r="A2" s="86"/>
      <c r="B2" s="87"/>
      <c r="C2" s="87"/>
      <c r="D2" s="88"/>
    </row>
    <row r="3" spans="1:4" ht="13.5" customHeight="1">
      <c r="A3" s="89" t="s">
        <v>2495</v>
      </c>
      <c r="B3" s="90"/>
      <c r="C3" s="90"/>
      <c r="D3" s="91"/>
    </row>
    <row r="4" spans="1:4" ht="13.5" customHeight="1">
      <c r="A4" s="92"/>
      <c r="B4" s="85"/>
      <c r="C4" s="85"/>
      <c r="D4" s="93"/>
    </row>
    <row r="5" spans="1:4" ht="13.5" customHeight="1">
      <c r="A5" s="824" t="s">
        <v>2358</v>
      </c>
      <c r="B5" s="85" t="s">
        <v>2496</v>
      </c>
      <c r="C5" s="85"/>
      <c r="D5" s="93"/>
    </row>
    <row r="6" spans="1:4" ht="13.5" customHeight="1">
      <c r="A6" s="92"/>
      <c r="B6" s="85" t="s">
        <v>2497</v>
      </c>
      <c r="C6" s="85"/>
      <c r="D6" s="93"/>
    </row>
    <row r="7" spans="1:4" ht="13.5" customHeight="1">
      <c r="A7" s="92"/>
      <c r="B7" s="85"/>
      <c r="C7" s="85"/>
      <c r="D7" s="93"/>
    </row>
    <row r="8" spans="1:4" ht="13.5" customHeight="1">
      <c r="A8" s="824" t="s">
        <v>2360</v>
      </c>
      <c r="B8" s="85" t="s">
        <v>496</v>
      </c>
      <c r="C8" s="85"/>
      <c r="D8" s="93"/>
    </row>
    <row r="9" spans="1:4" ht="13.5" customHeight="1">
      <c r="A9" s="92"/>
      <c r="B9" s="85" t="s">
        <v>497</v>
      </c>
      <c r="C9" s="85"/>
      <c r="D9" s="93"/>
    </row>
    <row r="10" spans="1:4" ht="13.5" customHeight="1">
      <c r="A10" s="99"/>
      <c r="B10" s="101"/>
      <c r="C10" s="101"/>
      <c r="D10" s="304"/>
    </row>
    <row r="11" spans="1:4" ht="13.5" customHeight="1">
      <c r="A11" s="354" t="s">
        <v>2411</v>
      </c>
      <c r="B11" s="115" t="s">
        <v>2222</v>
      </c>
      <c r="C11" s="515" t="s">
        <v>498</v>
      </c>
      <c r="D11" s="778" t="s">
        <v>498</v>
      </c>
    </row>
    <row r="12" spans="1:4" ht="13.5" customHeight="1">
      <c r="A12" s="176" t="s">
        <v>2417</v>
      </c>
      <c r="B12" s="518" t="s">
        <v>2512</v>
      </c>
      <c r="C12" s="516" t="s">
        <v>2513</v>
      </c>
      <c r="D12" s="779" t="s">
        <v>644</v>
      </c>
    </row>
    <row r="13" spans="1:4" ht="13.5" customHeight="1">
      <c r="A13" s="118">
        <v>1</v>
      </c>
      <c r="B13" s="341" t="s">
        <v>499</v>
      </c>
      <c r="C13" s="341"/>
      <c r="D13" s="304"/>
    </row>
    <row r="14" spans="1:4" ht="13.5" customHeight="1">
      <c r="A14" s="170">
        <v>2</v>
      </c>
      <c r="B14" s="305" t="s">
        <v>500</v>
      </c>
      <c r="C14" s="664"/>
      <c r="D14" s="665"/>
    </row>
    <row r="15" spans="1:4" ht="13.5" customHeight="1">
      <c r="A15" s="170">
        <v>3</v>
      </c>
      <c r="B15" s="479" t="s">
        <v>501</v>
      </c>
      <c r="C15" s="341"/>
      <c r="D15" s="304"/>
    </row>
    <row r="16" spans="1:4" ht="13.5" customHeight="1">
      <c r="A16" s="170">
        <v>4</v>
      </c>
      <c r="B16" s="479" t="s">
        <v>502</v>
      </c>
      <c r="C16" s="341"/>
      <c r="D16" s="304"/>
    </row>
    <row r="17" spans="1:4" ht="13.5" customHeight="1">
      <c r="A17" s="170">
        <v>5</v>
      </c>
      <c r="B17" s="1701" t="s">
        <v>3661</v>
      </c>
      <c r="C17" s="341"/>
      <c r="D17" s="304"/>
    </row>
    <row r="18" spans="1:4" ht="13.5" customHeight="1">
      <c r="A18" s="170">
        <v>6</v>
      </c>
      <c r="B18" s="479" t="s">
        <v>503</v>
      </c>
      <c r="C18" s="341"/>
      <c r="D18" s="304"/>
    </row>
    <row r="19" spans="1:4" ht="13.5" customHeight="1">
      <c r="A19" s="170">
        <v>7</v>
      </c>
      <c r="B19" s="1702" t="s">
        <v>3662</v>
      </c>
      <c r="C19" s="341"/>
      <c r="D19" s="304"/>
    </row>
    <row r="20" spans="1:4" ht="13.5" customHeight="1">
      <c r="A20" s="170">
        <v>8</v>
      </c>
      <c r="B20" s="305" t="s">
        <v>504</v>
      </c>
      <c r="C20" s="341"/>
      <c r="D20" s="304"/>
    </row>
    <row r="21" spans="1:4" ht="45">
      <c r="A21" s="666">
        <v>9</v>
      </c>
      <c r="B21" s="667" t="s">
        <v>1921</v>
      </c>
      <c r="C21" s="207"/>
      <c r="D21" s="356"/>
    </row>
    <row r="22" spans="1:4" ht="30">
      <c r="A22" s="666">
        <v>10</v>
      </c>
      <c r="B22" s="667" t="s">
        <v>1922</v>
      </c>
      <c r="C22" s="314"/>
      <c r="D22" s="668"/>
    </row>
    <row r="23" spans="1:4" ht="13.5" customHeight="1">
      <c r="A23" s="170">
        <v>11</v>
      </c>
      <c r="B23" s="479" t="s">
        <v>1923</v>
      </c>
      <c r="C23" s="664"/>
      <c r="D23" s="665"/>
    </row>
    <row r="24" spans="1:4" ht="45">
      <c r="A24" s="666">
        <v>12</v>
      </c>
      <c r="B24" s="667" t="s">
        <v>1924</v>
      </c>
      <c r="C24" s="212"/>
      <c r="D24" s="669"/>
    </row>
    <row r="25" spans="1:4" ht="13.5" customHeight="1">
      <c r="A25" s="170">
        <v>13</v>
      </c>
      <c r="B25" s="1729" t="s">
        <v>3741</v>
      </c>
      <c r="C25" s="341"/>
      <c r="D25" s="304"/>
    </row>
    <row r="26" spans="1:4" ht="13.5" customHeight="1">
      <c r="A26" s="170">
        <v>14</v>
      </c>
      <c r="B26" s="479" t="s">
        <v>1923</v>
      </c>
      <c r="C26" s="670"/>
      <c r="D26" s="671"/>
    </row>
    <row r="27" spans="1:4" ht="30">
      <c r="A27" s="666">
        <v>15</v>
      </c>
      <c r="B27" s="667" t="s">
        <v>2522</v>
      </c>
      <c r="C27" s="479"/>
      <c r="D27" s="672"/>
    </row>
    <row r="28" spans="1:4" ht="13.5" customHeight="1">
      <c r="A28" s="666"/>
      <c r="B28" s="305" t="s">
        <v>2523</v>
      </c>
      <c r="C28" s="305"/>
      <c r="D28" s="93"/>
    </row>
    <row r="29" spans="1:4" ht="13.5" customHeight="1">
      <c r="A29" s="666">
        <v>16</v>
      </c>
      <c r="B29" s="305" t="s">
        <v>2524</v>
      </c>
      <c r="C29" s="207"/>
      <c r="D29" s="356"/>
    </row>
    <row r="30" spans="1:4" ht="13.5" customHeight="1">
      <c r="A30" s="170">
        <v>17</v>
      </c>
      <c r="B30" s="341" t="s">
        <v>2525</v>
      </c>
      <c r="C30" s="341"/>
      <c r="D30" s="304"/>
    </row>
    <row r="31" spans="1:4" ht="13.5" customHeight="1">
      <c r="A31" s="170"/>
      <c r="B31" s="1703" t="s">
        <v>3707</v>
      </c>
      <c r="C31" s="305"/>
      <c r="D31" s="93"/>
    </row>
    <row r="32" spans="1:4" ht="13.5" customHeight="1">
      <c r="A32" s="170">
        <v>18</v>
      </c>
      <c r="B32" s="305" t="s">
        <v>2526</v>
      </c>
      <c r="C32" s="207"/>
      <c r="D32" s="356"/>
    </row>
    <row r="33" spans="1:4" ht="13.5" customHeight="1">
      <c r="A33" s="170">
        <v>19</v>
      </c>
      <c r="B33" s="305" t="s">
        <v>2527</v>
      </c>
      <c r="C33" s="208"/>
      <c r="D33" s="209"/>
    </row>
    <row r="34" spans="1:4" ht="13.5" customHeight="1">
      <c r="A34" s="170">
        <v>20</v>
      </c>
      <c r="B34" s="305" t="s">
        <v>2528</v>
      </c>
      <c r="C34" s="208"/>
      <c r="D34" s="209"/>
    </row>
    <row r="35" spans="1:4" ht="13.5" customHeight="1">
      <c r="A35" s="170">
        <v>21</v>
      </c>
      <c r="B35" s="305" t="s">
        <v>2529</v>
      </c>
      <c r="C35" s="208"/>
      <c r="D35" s="209"/>
    </row>
    <row r="36" spans="1:4" ht="13.5" customHeight="1">
      <c r="A36" s="170">
        <v>22</v>
      </c>
      <c r="B36" s="1668"/>
      <c r="C36" s="314">
        <f>SUM(C32:C35)</f>
        <v>0</v>
      </c>
      <c r="D36" s="315">
        <f>SUM(D32:D35)</f>
        <v>0</v>
      </c>
    </row>
    <row r="37" spans="1:4" ht="13.5" customHeight="1">
      <c r="A37" s="170"/>
      <c r="B37" s="305" t="s">
        <v>2530</v>
      </c>
      <c r="C37" s="305"/>
      <c r="D37" s="93"/>
    </row>
    <row r="38" spans="1:4" ht="13.5" customHeight="1">
      <c r="A38" s="170">
        <v>23</v>
      </c>
      <c r="B38" s="305" t="s">
        <v>2526</v>
      </c>
      <c r="C38" s="208"/>
      <c r="D38" s="209"/>
    </row>
    <row r="39" spans="1:4" ht="13.5" customHeight="1">
      <c r="A39" s="170">
        <v>24</v>
      </c>
      <c r="B39" s="305" t="s">
        <v>2527</v>
      </c>
      <c r="C39" s="208"/>
      <c r="D39" s="209"/>
    </row>
    <row r="40" spans="1:4" ht="13.5" customHeight="1">
      <c r="A40" s="170">
        <v>25</v>
      </c>
      <c r="B40" s="305" t="s">
        <v>2528</v>
      </c>
      <c r="C40" s="208"/>
      <c r="D40" s="209"/>
    </row>
    <row r="41" spans="1:4" ht="13.5" customHeight="1">
      <c r="A41" s="170">
        <v>26</v>
      </c>
      <c r="B41" s="305" t="s">
        <v>2529</v>
      </c>
      <c r="C41" s="208"/>
      <c r="D41" s="209"/>
    </row>
    <row r="42" spans="1:4" ht="13.5" customHeight="1" thickBot="1">
      <c r="A42" s="358">
        <v>27</v>
      </c>
      <c r="B42" s="673" t="s">
        <v>2531</v>
      </c>
      <c r="C42" s="319">
        <f>SUM(C38:C41)</f>
        <v>0</v>
      </c>
      <c r="D42" s="320">
        <f>SUM(D38:D41)</f>
        <v>0</v>
      </c>
    </row>
    <row r="43" spans="1:4">
      <c r="A43" s="85" t="s">
        <v>2532</v>
      </c>
      <c r="B43" s="85"/>
      <c r="C43" s="85"/>
      <c r="D43" s="85"/>
    </row>
    <row r="44" spans="1:4">
      <c r="A44" s="121" t="s">
        <v>2533</v>
      </c>
      <c r="B44" s="1655"/>
      <c r="C44" s="121"/>
      <c r="D44" s="121"/>
    </row>
    <row r="45" spans="1:4">
      <c r="A45" s="85"/>
      <c r="B45" s="85"/>
      <c r="C45" s="85"/>
      <c r="D45" s="85"/>
    </row>
    <row r="46" spans="1:4">
      <c r="A46" s="85"/>
      <c r="B46" s="85"/>
      <c r="C46" s="85"/>
      <c r="D46" s="85"/>
    </row>
    <row r="47" spans="1:4">
      <c r="A47" s="85"/>
      <c r="B47" s="85"/>
      <c r="C47" s="85"/>
      <c r="D47" s="85"/>
    </row>
    <row r="48" spans="1:4">
      <c r="A48" s="85"/>
      <c r="B48" s="85"/>
      <c r="C48" s="85"/>
      <c r="D48" s="85"/>
    </row>
    <row r="49" spans="1:4">
      <c r="A49" s="85"/>
      <c r="B49" s="70"/>
      <c r="D49" s="85"/>
    </row>
    <row r="50" spans="1:4">
      <c r="A50" s="85"/>
      <c r="D50" s="85"/>
    </row>
    <row r="51" spans="1:4">
      <c r="A51" s="85"/>
      <c r="D51" s="85"/>
    </row>
    <row r="52" spans="1:4">
      <c r="A52" s="85"/>
      <c r="B52" s="70"/>
      <c r="D52" s="85"/>
    </row>
    <row r="53" spans="1:4">
      <c r="A53" s="85"/>
      <c r="B53" s="70"/>
      <c r="D53" s="85"/>
    </row>
    <row r="54" spans="1:4">
      <c r="A54" s="85"/>
      <c r="B54" s="70"/>
      <c r="D54" s="85"/>
    </row>
    <row r="55" spans="1:4">
      <c r="A55" s="85"/>
      <c r="B55" s="70"/>
      <c r="D55" s="85"/>
    </row>
    <row r="56" spans="1:4">
      <c r="A56" s="85"/>
      <c r="B56" s="70"/>
      <c r="D56" s="85"/>
    </row>
    <row r="57" spans="1:4">
      <c r="A57" s="85"/>
      <c r="B57" s="70"/>
      <c r="D57" s="85"/>
    </row>
    <row r="58" spans="1:4">
      <c r="A58" s="85"/>
      <c r="B58" s="85"/>
      <c r="C58" s="85"/>
      <c r="D58" s="85"/>
    </row>
  </sheetData>
  <customSheetViews>
    <customSheetView guid="{4928BF23-7841-445B-B276-4DDA011E86BA}" scale="85" colorId="22" fitToPage="1" topLeftCell="A13">
      <selection activeCell="B44" sqref="B44"/>
      <pageMargins left="0.5" right="0.25" top="0.28000000000000003" bottom="0.21" header="0.25" footer="0.24"/>
      <printOptions horizontalCentered="1" verticalCentered="1"/>
      <pageSetup scale="72" orientation="portrait" r:id="rId1"/>
      <headerFooter alignWithMargins="0"/>
    </customSheetView>
    <customSheetView guid="{10BEBEA5-666D-4E42-8C33-BE2CECB0CEEE}" scale="85" colorId="22" fitToPage="1">
      <pageMargins left="0.5" right="0.25" top="0.28000000000000003" bottom="0.21" header="0.25" footer="0.24"/>
      <printOptions horizontalCentered="1" verticalCentered="1"/>
      <pageSetup scale="75" orientation="portrait" r:id="rId2"/>
      <headerFooter alignWithMargins="0"/>
    </customSheetView>
    <customSheetView guid="{7EABFE2B-86ED-418A-B3E7-C3498E6134E5}" scale="85" colorId="22" fitToPage="1">
      <pageMargins left="0.5" right="0.25" top="0.28000000000000003" bottom="0.21" header="0.25" footer="0.24"/>
      <printOptions horizontalCentered="1" verticalCentered="1"/>
      <pageSetup scale="75" orientation="portrait" r:id="rId3"/>
      <headerFooter alignWithMargins="0"/>
    </customSheetView>
    <customSheetView guid="{8787D503-0E53-496F-A823-DBDA291CFB74}" scale="85" colorId="22" showPageBreaks="1" fitToPage="1">
      <pageMargins left="0.5" right="0.25" top="0.28000000000000003" bottom="0.21" header="0.25" footer="0.24"/>
      <printOptions horizontalCentered="1" verticalCentered="1"/>
      <pageSetup scale="75" orientation="portrait" r:id="rId4"/>
      <headerFooter alignWithMargins="0"/>
    </customSheetView>
    <customSheetView guid="{22D28A66-17F3-4A9A-B88B-6F61E2AD90F2}" scale="85" colorId="22" fitToPage="1">
      <pageMargins left="0.5" right="0.25" top="0.28000000000000003" bottom="0.21" header="0.25" footer="0.24"/>
      <printOptions horizontalCentered="1" verticalCentered="1"/>
      <pageSetup scale="75" orientation="portrait" r:id="rId5"/>
      <headerFooter alignWithMargins="0"/>
    </customSheetView>
    <customSheetView guid="{38FEF62C-E434-43FF-91B6-A4BAF1D28941}" scale="85" colorId="22" showPageBreaks="1" fitToPage="1" printArea="1">
      <pageMargins left="0.5" right="0.25" top="0.28000000000000003" bottom="0.21" header="0.25" footer="0.24"/>
      <printOptions horizontalCentered="1" verticalCentered="1"/>
      <pageSetup scale="75" orientation="portrait" r:id="rId6"/>
      <headerFooter alignWithMargins="0"/>
    </customSheetView>
    <customSheetView guid="{3B00EE9E-100B-4E0B-97A5-9938B41F46C6}" scale="85" colorId="22" fitToPage="1">
      <pageMargins left="0.5" right="0.25" top="0.28000000000000003" bottom="0.21" header="0.25" footer="0.24"/>
      <printOptions horizontalCentered="1" verticalCentered="1"/>
      <pageSetup scale="75" orientation="portrait" r:id="rId7"/>
      <headerFooter alignWithMargins="0"/>
    </customSheetView>
    <customSheetView guid="{70140D13-E05C-4A32-B097-7656031EFC54}" scale="85" colorId="22" showPageBreaks="1" fitToPage="1" printArea="1">
      <pageMargins left="0.5" right="0.25" top="0.28000000000000003" bottom="0.21" header="0.25" footer="0.24"/>
      <printOptions horizontalCentered="1" verticalCentered="1"/>
      <pageSetup scale="75" orientation="portrait" r:id="rId8"/>
      <headerFooter alignWithMargins="0"/>
    </customSheetView>
    <customSheetView guid="{3A57D69F-D25D-44C3-9DE0-88B774091642}" scale="85" colorId="22" showPageBreaks="1" fitToPage="1" printArea="1">
      <pageMargins left="0.5" right="0.25" top="0.28000000000000003" bottom="0.21" header="0.25" footer="0.24"/>
      <printOptions horizontalCentered="1" verticalCentered="1"/>
      <pageSetup scale="75" orientation="portrait" r:id="rId9"/>
      <headerFooter alignWithMargins="0"/>
    </customSheetView>
    <customSheetView guid="{CA9A34E5-DE78-429D-AEC4-74C7250B775C}" scale="85" colorId="22" showPageBreaks="1" fitToPage="1" printArea="1">
      <pageMargins left="0.5" right="0.25" top="0.28000000000000003" bottom="0.21" header="0.25" footer="0.24"/>
      <printOptions horizontalCentered="1" verticalCentered="1"/>
      <pageSetup scale="75" orientation="portrait" r:id="rId10"/>
      <headerFooter alignWithMargins="0"/>
    </customSheetView>
    <customSheetView guid="{B4A791FD-BFAC-4ED1-AC79-FF865E98E4E3}" scale="85" colorId="22" fitToPage="1">
      <pageMargins left="0.5" right="0.25" top="0.28000000000000003" bottom="0.21" header="0.25" footer="0.24"/>
      <printOptions horizontalCentered="1" verticalCentered="1"/>
      <pageSetup scale="75" orientation="portrait" r:id="rId11"/>
      <headerFooter alignWithMargins="0"/>
    </customSheetView>
    <customSheetView guid="{1DFCFAAB-BEA9-4033-B573-C1428C6D4616}" scale="85" colorId="22" fitToPage="1">
      <pageMargins left="0.5" right="0.25" top="0.28000000000000003" bottom="0.21" header="0.25" footer="0.24"/>
      <printOptions horizontalCentered="1" verticalCentered="1"/>
      <pageSetup scale="75" orientation="portrait" r:id="rId12"/>
      <headerFooter alignWithMargins="0"/>
    </customSheetView>
    <customSheetView guid="{24B34512-AD5F-4011-887B-567D11190E35}" scale="85" colorId="22" showPageBreaks="1" fitToPage="1">
      <pageMargins left="0.5" right="0.25" top="0.28000000000000003" bottom="0.21" header="0.25" footer="0.24"/>
      <printOptions horizontalCentered="1" verticalCentered="1"/>
      <pageSetup scale="75" orientation="portrait" r:id="rId13"/>
      <headerFooter alignWithMargins="0"/>
    </customSheetView>
  </customSheetViews>
  <printOptions horizontalCentered="1" verticalCentered="1"/>
  <pageMargins left="0.5" right="0.25" top="0.28000000000000003" bottom="0.21" header="0.25" footer="0.24"/>
  <pageSetup scale="72" orientation="portrait" r:id="rId14"/>
  <headerFooter alignWithMargins="0"/>
</worksheet>
</file>

<file path=xl/worksheets/sheet41.xml><?xml version="1.0" encoding="utf-8"?>
<worksheet xmlns="http://schemas.openxmlformats.org/spreadsheetml/2006/main" xmlns:r="http://schemas.openxmlformats.org/officeDocument/2006/relationships">
  <sheetPr transitionEvaluation="1">
    <pageSetUpPr fitToPage="1"/>
  </sheetPr>
  <dimension ref="A1:O137"/>
  <sheetViews>
    <sheetView defaultGridColor="0" topLeftCell="A10" colorId="22" zoomScale="85" zoomScaleNormal="85" zoomScaleSheetLayoutView="50" workbookViewId="0">
      <selection activeCell="B26" sqref="B26"/>
    </sheetView>
  </sheetViews>
  <sheetFormatPr defaultColWidth="9.6640625" defaultRowHeight="15"/>
  <cols>
    <col min="1" max="1" width="4.6640625" customWidth="1"/>
    <col min="2" max="2" width="1.6640625" customWidth="1"/>
    <col min="3" max="3" width="47.88671875" customWidth="1"/>
    <col min="4" max="4" width="16.44140625" customWidth="1"/>
    <col min="5" max="5" width="16.5546875" customWidth="1"/>
    <col min="6" max="6" width="16.77734375" customWidth="1"/>
    <col min="7" max="7" width="15.6640625" customWidth="1"/>
  </cols>
  <sheetData>
    <row r="1" spans="1:15" ht="18.600000000000001" customHeight="1" thickBot="1">
      <c r="A1" s="43" t="str">
        <f>'Data Sheet'!$A$49</f>
        <v>Annual Report of Central Hudson Gas &amp; Electric Corp.</v>
      </c>
      <c r="B1" s="1030"/>
      <c r="C1" s="1030"/>
      <c r="D1" s="1030"/>
      <c r="E1" s="1030"/>
      <c r="F1" s="191" t="str">
        <f>'Data Sheet'!$A$45</f>
        <v>Year ended December 31, 2013</v>
      </c>
      <c r="G1" s="1031"/>
      <c r="H1" s="1030"/>
      <c r="I1" s="1030"/>
    </row>
    <row r="2" spans="1:15" ht="18.600000000000001" customHeight="1">
      <c r="A2" s="1032"/>
      <c r="B2" s="1033"/>
      <c r="C2" s="1033"/>
      <c r="D2" s="1033"/>
      <c r="E2" s="1033"/>
      <c r="F2" s="1033"/>
      <c r="G2" s="1034"/>
      <c r="H2" s="1030"/>
      <c r="I2" s="43"/>
      <c r="N2" s="191"/>
      <c r="O2" s="48"/>
    </row>
    <row r="3" spans="1:15" ht="18.600000000000001" customHeight="1">
      <c r="A3" s="89" t="s">
        <v>2534</v>
      </c>
      <c r="B3" s="90"/>
      <c r="C3" s="90"/>
      <c r="D3" s="90"/>
      <c r="E3" s="90"/>
      <c r="F3" s="90"/>
      <c r="G3" s="91"/>
      <c r="H3" s="1030"/>
      <c r="I3" s="1030"/>
    </row>
    <row r="4" spans="1:15" ht="18.600000000000001" customHeight="1">
      <c r="A4" s="1035"/>
      <c r="B4" s="1030"/>
      <c r="C4" s="1030"/>
      <c r="D4" s="1030"/>
      <c r="E4" s="1030"/>
      <c r="F4" s="1030"/>
      <c r="G4" s="1036"/>
      <c r="H4" s="1030"/>
      <c r="I4" s="90"/>
      <c r="J4" s="90"/>
      <c r="K4" s="90"/>
      <c r="L4" s="90"/>
      <c r="M4" s="90"/>
      <c r="N4" s="90"/>
      <c r="O4" s="90"/>
    </row>
    <row r="5" spans="1:15" ht="18.600000000000001" customHeight="1">
      <c r="A5" s="1035"/>
      <c r="B5" s="1030" t="s">
        <v>2535</v>
      </c>
      <c r="C5" s="1030"/>
      <c r="D5" s="1030"/>
      <c r="E5" s="1030"/>
      <c r="F5" s="1030"/>
      <c r="G5" s="1036"/>
      <c r="H5" s="1030"/>
      <c r="I5" s="1030"/>
    </row>
    <row r="6" spans="1:15" ht="18.600000000000001" customHeight="1">
      <c r="A6" s="1035"/>
      <c r="B6" s="1030" t="s">
        <v>2536</v>
      </c>
      <c r="C6" s="1030"/>
      <c r="D6" s="1030"/>
      <c r="E6" s="1030"/>
      <c r="F6" s="1030"/>
      <c r="G6" s="1036"/>
      <c r="H6" s="1030"/>
      <c r="I6" s="1030"/>
    </row>
    <row r="7" spans="1:15" ht="18.600000000000001" customHeight="1">
      <c r="A7" s="1035"/>
      <c r="B7" s="1030" t="s">
        <v>2537</v>
      </c>
      <c r="C7" s="1030"/>
      <c r="D7" s="1030"/>
      <c r="E7" s="1030"/>
      <c r="F7" s="1030"/>
      <c r="G7" s="1036"/>
      <c r="H7" s="1030"/>
      <c r="I7" s="1030"/>
    </row>
    <row r="8" spans="1:15" ht="18.600000000000001" customHeight="1">
      <c r="A8" s="1035"/>
      <c r="B8" s="1030" t="s">
        <v>2538</v>
      </c>
      <c r="C8" s="1030"/>
      <c r="D8" s="1030"/>
      <c r="E8" s="1030"/>
      <c r="F8" s="1030"/>
      <c r="G8" s="1036"/>
      <c r="H8" s="1030"/>
      <c r="I8" s="1030"/>
    </row>
    <row r="9" spans="1:15" ht="18.600000000000001" customHeight="1">
      <c r="A9" s="1035"/>
      <c r="B9" s="1030" t="s">
        <v>2539</v>
      </c>
      <c r="C9" s="1030"/>
      <c r="D9" s="1030"/>
      <c r="E9" s="1030"/>
      <c r="F9" s="1030"/>
      <c r="G9" s="1036"/>
      <c r="H9" s="1030"/>
      <c r="I9" s="1030"/>
    </row>
    <row r="10" spans="1:15" ht="18.600000000000001" customHeight="1">
      <c r="A10" s="1035"/>
      <c r="B10" s="1030" t="s">
        <v>2540</v>
      </c>
      <c r="C10" s="1030"/>
      <c r="D10" s="1030"/>
      <c r="E10" s="1030"/>
      <c r="F10" s="1030"/>
      <c r="G10" s="1036"/>
      <c r="H10" s="1030"/>
      <c r="I10" s="1030"/>
    </row>
    <row r="11" spans="1:15" ht="18.600000000000001" customHeight="1">
      <c r="A11" s="1035"/>
      <c r="B11" s="1030" t="s">
        <v>2541</v>
      </c>
      <c r="C11" s="1030"/>
      <c r="D11" s="1030"/>
      <c r="E11" s="1030"/>
      <c r="F11" s="1030"/>
      <c r="G11" s="1036"/>
      <c r="H11" s="1030"/>
      <c r="I11" s="1030"/>
    </row>
    <row r="12" spans="1:15" ht="18.600000000000001" customHeight="1">
      <c r="A12" s="674"/>
      <c r="B12" s="1030" t="s">
        <v>2542</v>
      </c>
      <c r="C12" s="1030"/>
      <c r="D12" s="1030"/>
      <c r="E12" s="1030"/>
      <c r="F12" s="1030"/>
      <c r="G12" s="1036"/>
      <c r="H12" s="1030"/>
      <c r="I12" s="1030"/>
    </row>
    <row r="13" spans="1:15" ht="18.600000000000001" customHeight="1">
      <c r="A13" s="674"/>
      <c r="B13" s="159"/>
      <c r="C13" s="1030" t="s">
        <v>2543</v>
      </c>
      <c r="D13" s="1030"/>
      <c r="E13" s="1030"/>
      <c r="F13" s="1030"/>
      <c r="G13" s="1036"/>
      <c r="H13" s="1030"/>
      <c r="I13" s="159"/>
    </row>
    <row r="14" spans="1:15" ht="18.600000000000001" customHeight="1">
      <c r="A14" s="1037"/>
      <c r="B14" s="1038"/>
      <c r="C14" s="1039"/>
      <c r="D14" s="1039"/>
      <c r="E14" s="1039"/>
      <c r="F14" s="1039"/>
      <c r="G14" s="1040"/>
      <c r="H14" s="1030"/>
      <c r="I14" s="159"/>
      <c r="J14" s="159"/>
    </row>
    <row r="15" spans="1:15" ht="18.600000000000001" customHeight="1">
      <c r="A15" s="1041" t="s">
        <v>2411</v>
      </c>
      <c r="B15" s="1042"/>
      <c r="C15" s="1043" t="s">
        <v>2222</v>
      </c>
      <c r="D15" s="1044" t="s">
        <v>2544</v>
      </c>
      <c r="E15" s="1043" t="s">
        <v>2545</v>
      </c>
      <c r="F15" s="1044" t="s">
        <v>2546</v>
      </c>
      <c r="G15" s="1045" t="s">
        <v>1299</v>
      </c>
      <c r="H15" s="1030"/>
      <c r="I15" s="159"/>
      <c r="J15" s="159"/>
    </row>
    <row r="16" spans="1:15" ht="18.600000000000001" customHeight="1">
      <c r="A16" s="1046" t="s">
        <v>2417</v>
      </c>
      <c r="B16" s="1047"/>
      <c r="C16" s="1048" t="s">
        <v>2512</v>
      </c>
      <c r="D16" s="1049" t="s">
        <v>2513</v>
      </c>
      <c r="E16" s="1048" t="s">
        <v>644</v>
      </c>
      <c r="F16" s="1049" t="s">
        <v>693</v>
      </c>
      <c r="G16" s="1050" t="s">
        <v>1725</v>
      </c>
      <c r="H16" s="1030"/>
      <c r="I16" s="1043"/>
    </row>
    <row r="17" spans="1:15" ht="18.600000000000001" customHeight="1">
      <c r="A17" s="1041">
        <v>1</v>
      </c>
      <c r="B17" s="1042"/>
      <c r="C17" s="1030" t="s">
        <v>2547</v>
      </c>
      <c r="D17" s="1051"/>
      <c r="E17" s="1030"/>
      <c r="F17" s="1051"/>
      <c r="G17" s="1036"/>
      <c r="H17" s="1030"/>
      <c r="I17" s="1043"/>
    </row>
    <row r="18" spans="1:15" ht="18.600000000000001" customHeight="1">
      <c r="A18" s="1041">
        <f t="shared" ref="A18:A34" si="0">1+A17</f>
        <v>2</v>
      </c>
      <c r="B18" s="1042"/>
      <c r="C18" s="1030" t="s">
        <v>2548</v>
      </c>
      <c r="D18" s="1052"/>
      <c r="E18" s="1053"/>
      <c r="F18" s="1052"/>
      <c r="G18" s="1054">
        <f>D18+E18+F18</f>
        <v>0</v>
      </c>
      <c r="H18" s="1030"/>
      <c r="I18" s="1043"/>
    </row>
    <row r="19" spans="1:15" ht="18.600000000000001" customHeight="1">
      <c r="A19" s="1041">
        <f t="shared" si="0"/>
        <v>3</v>
      </c>
      <c r="B19" s="1042"/>
      <c r="C19" s="1030" t="s">
        <v>2549</v>
      </c>
      <c r="D19" s="1223"/>
      <c r="E19" s="1226"/>
      <c r="F19" s="1223"/>
      <c r="G19" s="1227"/>
      <c r="H19" s="1030"/>
      <c r="I19" s="1043"/>
      <c r="L19" s="155"/>
      <c r="M19" s="155"/>
      <c r="N19" s="155"/>
      <c r="O19" s="155"/>
    </row>
    <row r="20" spans="1:15" ht="18.600000000000001" customHeight="1">
      <c r="A20" s="1041">
        <f t="shared" si="0"/>
        <v>4</v>
      </c>
      <c r="B20" s="1042"/>
      <c r="C20" s="1030" t="s">
        <v>2550</v>
      </c>
      <c r="D20" s="1223"/>
      <c r="E20" s="1055"/>
      <c r="F20" s="1056"/>
      <c r="G20" s="1057">
        <f>D20+E20+F20</f>
        <v>0</v>
      </c>
      <c r="H20" s="1030"/>
      <c r="I20" s="1043"/>
    </row>
    <row r="21" spans="1:15" ht="18.600000000000001" customHeight="1">
      <c r="A21" s="1041">
        <f t="shared" si="0"/>
        <v>5</v>
      </c>
      <c r="B21" s="1042"/>
      <c r="C21" s="1030" t="s">
        <v>2551</v>
      </c>
      <c r="D21" s="1223"/>
      <c r="E21" s="1055"/>
      <c r="F21" s="1056"/>
      <c r="G21" s="1057" t="s">
        <v>646</v>
      </c>
      <c r="H21" s="1030"/>
      <c r="I21" s="1043"/>
      <c r="M21" s="186"/>
      <c r="N21" s="186"/>
      <c r="O21" s="186"/>
    </row>
    <row r="22" spans="1:15" ht="18.600000000000001" customHeight="1">
      <c r="A22" s="1041">
        <f t="shared" si="0"/>
        <v>6</v>
      </c>
      <c r="B22" s="1042"/>
      <c r="C22" s="1030" t="s">
        <v>2552</v>
      </c>
      <c r="D22" s="1223"/>
      <c r="E22" s="1055"/>
      <c r="F22" s="1056"/>
      <c r="G22" s="1057">
        <f>D22+E22+F22</f>
        <v>0</v>
      </c>
      <c r="H22" s="1030"/>
      <c r="I22" s="1043"/>
      <c r="M22" s="186"/>
      <c r="N22" s="186"/>
      <c r="O22" s="186"/>
    </row>
    <row r="23" spans="1:15" ht="18.600000000000001" customHeight="1">
      <c r="A23" s="1041">
        <f t="shared" si="0"/>
        <v>7</v>
      </c>
      <c r="B23" s="1042"/>
      <c r="C23" s="1030" t="s">
        <v>2553</v>
      </c>
      <c r="D23" s="1223"/>
      <c r="E23" s="1055"/>
      <c r="F23" s="1056"/>
      <c r="G23" s="1057">
        <f>D23+E23+F23</f>
        <v>0</v>
      </c>
      <c r="H23" s="1030"/>
      <c r="I23" s="1043"/>
      <c r="M23" s="186"/>
      <c r="N23" s="186"/>
      <c r="O23" s="186"/>
    </row>
    <row r="24" spans="1:15" ht="18.600000000000001" customHeight="1">
      <c r="A24" s="1041">
        <f t="shared" si="0"/>
        <v>8</v>
      </c>
      <c r="B24" s="1042"/>
      <c r="C24" s="1030" t="s">
        <v>2554</v>
      </c>
      <c r="D24" s="1223"/>
      <c r="E24" s="1055"/>
      <c r="F24" s="1056"/>
      <c r="G24" s="1057">
        <f>D24+E24+F24</f>
        <v>0</v>
      </c>
      <c r="H24" s="1030"/>
      <c r="I24" s="1043"/>
      <c r="M24" s="186"/>
      <c r="N24" s="186"/>
      <c r="O24" s="186"/>
    </row>
    <row r="25" spans="1:15" ht="18.600000000000001" customHeight="1">
      <c r="A25" s="1041">
        <f t="shared" si="0"/>
        <v>9</v>
      </c>
      <c r="B25" s="1042"/>
      <c r="C25" s="1030" t="s">
        <v>2555</v>
      </c>
      <c r="D25" s="1056"/>
      <c r="E25" s="1055"/>
      <c r="F25" s="1056" t="s">
        <v>646</v>
      </c>
      <c r="G25" s="1057">
        <f>D25+E25+F25</f>
        <v>0</v>
      </c>
      <c r="H25" s="1030"/>
      <c r="I25" s="1043"/>
      <c r="M25" s="186"/>
      <c r="N25" s="186"/>
      <c r="O25" s="186"/>
    </row>
    <row r="26" spans="1:15" ht="18.600000000000001" customHeight="1">
      <c r="A26" s="1041">
        <f t="shared" si="0"/>
        <v>10</v>
      </c>
      <c r="B26" s="1042"/>
      <c r="C26" s="1030" t="s">
        <v>2556</v>
      </c>
      <c r="D26" s="1058">
        <f>D20+D22-D23-D24+D25</f>
        <v>0</v>
      </c>
      <c r="E26" s="1059">
        <f>E20+E22-E23-E24+E25</f>
        <v>0</v>
      </c>
      <c r="F26" s="1058">
        <f>F20+F22-F23-F24+F25</f>
        <v>0</v>
      </c>
      <c r="G26" s="1060">
        <f>G20+G22-G23-G24+G25</f>
        <v>0</v>
      </c>
      <c r="H26" s="1030"/>
      <c r="I26" s="1043"/>
      <c r="L26" s="186"/>
      <c r="M26" s="186"/>
      <c r="N26" s="186"/>
      <c r="O26" s="186"/>
    </row>
    <row r="27" spans="1:15" ht="18.600000000000001" customHeight="1">
      <c r="A27" s="1041">
        <f t="shared" si="0"/>
        <v>11</v>
      </c>
      <c r="B27" s="1042"/>
      <c r="C27" s="1030" t="s">
        <v>2557</v>
      </c>
      <c r="D27" s="1223"/>
      <c r="E27" s="1226"/>
      <c r="F27" s="1223"/>
      <c r="G27" s="1227"/>
      <c r="H27" s="1030"/>
      <c r="I27" s="1043"/>
      <c r="L27" s="155"/>
      <c r="M27" s="155"/>
      <c r="N27" s="155"/>
      <c r="O27" s="155"/>
    </row>
    <row r="28" spans="1:15" ht="18.600000000000001" customHeight="1">
      <c r="A28" s="1041">
        <f t="shared" si="0"/>
        <v>12</v>
      </c>
      <c r="B28" s="1042"/>
      <c r="C28" s="1030" t="s">
        <v>2558</v>
      </c>
      <c r="D28" s="1223"/>
      <c r="E28" s="1226"/>
      <c r="F28" s="1223"/>
      <c r="G28" s="1227"/>
      <c r="H28" s="1030"/>
      <c r="I28" s="1043"/>
    </row>
    <row r="29" spans="1:15" ht="18.600000000000001" customHeight="1">
      <c r="A29" s="1041">
        <f t="shared" si="0"/>
        <v>13</v>
      </c>
      <c r="B29" s="1042"/>
      <c r="C29" s="1030" t="s">
        <v>2559</v>
      </c>
      <c r="D29" s="1056"/>
      <c r="E29" s="1055"/>
      <c r="F29" s="1056"/>
      <c r="G29" s="1057">
        <f>D29+E29+F29</f>
        <v>0</v>
      </c>
      <c r="H29" s="1030"/>
    </row>
    <row r="30" spans="1:15" ht="18.600000000000001" customHeight="1">
      <c r="A30" s="1041">
        <f t="shared" si="0"/>
        <v>14</v>
      </c>
      <c r="B30" s="1042"/>
      <c r="C30" s="1030" t="s">
        <v>2560</v>
      </c>
      <c r="D30" s="1223"/>
      <c r="E30" s="1055"/>
      <c r="F30" s="1056"/>
      <c r="G30" s="1057">
        <f>D30+E30+F30</f>
        <v>0</v>
      </c>
      <c r="H30" s="1030"/>
      <c r="I30" s="1043"/>
      <c r="L30" s="186"/>
      <c r="M30" s="155"/>
      <c r="N30" s="155"/>
      <c r="O30" s="155"/>
    </row>
    <row r="31" spans="1:15" ht="18.600000000000001" customHeight="1">
      <c r="A31" s="1041">
        <f t="shared" si="0"/>
        <v>15</v>
      </c>
      <c r="B31" s="1042"/>
      <c r="C31" s="1030" t="s">
        <v>2561</v>
      </c>
      <c r="D31" s="1058">
        <f>SUM(D28:D30)</f>
        <v>0</v>
      </c>
      <c r="E31" s="1059">
        <f>SUM(E28:E30)</f>
        <v>0</v>
      </c>
      <c r="F31" s="1058">
        <f>SUM(F28:F30)</f>
        <v>0</v>
      </c>
      <c r="G31" s="1060">
        <f>SUM(G28:G30)</f>
        <v>0</v>
      </c>
      <c r="H31" s="1030"/>
      <c r="I31" s="1043"/>
      <c r="M31" s="155"/>
      <c r="N31" s="186"/>
      <c r="O31" s="186"/>
    </row>
    <row r="32" spans="1:15" ht="18.600000000000001" customHeight="1">
      <c r="A32" s="1041">
        <f t="shared" si="0"/>
        <v>16</v>
      </c>
      <c r="B32" s="1042"/>
      <c r="C32" s="1030" t="s">
        <v>2562</v>
      </c>
      <c r="D32" s="1058">
        <f>D18+D26+D31</f>
        <v>0</v>
      </c>
      <c r="E32" s="1059">
        <f>E18+E26+E31</f>
        <v>0</v>
      </c>
      <c r="F32" s="1058">
        <f>F18+F26+F31</f>
        <v>0</v>
      </c>
      <c r="G32" s="1060">
        <f>G18+G26+G31</f>
        <v>0</v>
      </c>
      <c r="H32" s="1030"/>
      <c r="I32" s="1043"/>
      <c r="L32" s="155"/>
      <c r="M32" s="155"/>
      <c r="N32" s="155"/>
      <c r="O32" s="155"/>
    </row>
    <row r="33" spans="1:15" ht="18.600000000000001" customHeight="1">
      <c r="A33" s="1041">
        <f t="shared" si="0"/>
        <v>17</v>
      </c>
      <c r="B33" s="1042"/>
      <c r="C33" s="1030" t="s">
        <v>2563</v>
      </c>
      <c r="D33" s="1225"/>
      <c r="E33" s="1053"/>
      <c r="F33" s="1052"/>
      <c r="G33" s="1054">
        <f>E33+F33</f>
        <v>0</v>
      </c>
      <c r="H33" s="1030"/>
      <c r="I33" s="1043"/>
      <c r="L33" s="155"/>
      <c r="M33" s="155"/>
      <c r="N33" s="155"/>
      <c r="O33" s="155"/>
    </row>
    <row r="34" spans="1:15" ht="18.600000000000001" customHeight="1">
      <c r="A34" s="1041">
        <f t="shared" si="0"/>
        <v>18</v>
      </c>
      <c r="B34" s="1047"/>
      <c r="C34" s="1039" t="s">
        <v>2564</v>
      </c>
      <c r="D34" s="1224"/>
      <c r="E34" s="1062"/>
      <c r="F34" s="1063"/>
      <c r="G34" s="1064">
        <f>E34+F34</f>
        <v>0</v>
      </c>
      <c r="H34" s="1030"/>
      <c r="I34" s="1043"/>
      <c r="M34" s="155"/>
      <c r="N34" s="155"/>
      <c r="O34" s="155"/>
    </row>
    <row r="35" spans="1:15" ht="18.600000000000001" customHeight="1">
      <c r="A35" s="1065"/>
      <c r="B35" s="1030"/>
      <c r="C35" s="1030" t="s">
        <v>2565</v>
      </c>
      <c r="D35" s="159"/>
      <c r="E35" s="159"/>
      <c r="F35" s="159"/>
      <c r="G35" s="1066"/>
      <c r="H35" s="1030"/>
      <c r="I35" s="1043"/>
      <c r="M35" s="155"/>
      <c r="N35" s="155"/>
      <c r="O35" s="155"/>
    </row>
    <row r="36" spans="1:15" ht="18.600000000000001" customHeight="1">
      <c r="A36" s="1065">
        <v>19</v>
      </c>
      <c r="B36" s="1653" t="s">
        <v>3641</v>
      </c>
      <c r="C36" s="1030" t="s">
        <v>2566</v>
      </c>
      <c r="D36" s="159"/>
      <c r="E36" s="675" t="str">
        <f>IF(ISERR(E22/((E18+E32)/2))," ",E22/((E18+E32)/2))</f>
        <v xml:space="preserve"> </v>
      </c>
      <c r="F36" s="675" t="str">
        <f>IF(ISERR(F22/((F18+F32)/2))," ",F22/((F18+F32)/2))</f>
        <v xml:space="preserve"> </v>
      </c>
      <c r="G36" s="1067"/>
      <c r="H36" s="1030"/>
      <c r="I36" s="1043"/>
      <c r="L36" s="159"/>
      <c r="M36" s="159"/>
      <c r="N36" s="159"/>
      <c r="O36" s="159"/>
    </row>
    <row r="37" spans="1:15" ht="18.600000000000001" customHeight="1">
      <c r="A37" s="1068">
        <v>20</v>
      </c>
      <c r="B37" s="1039"/>
      <c r="C37" s="1039" t="s">
        <v>2567</v>
      </c>
      <c r="D37" s="1038"/>
      <c r="E37" s="1069"/>
      <c r="F37" s="1069"/>
      <c r="G37" s="1070"/>
      <c r="H37" s="1030"/>
      <c r="I37" s="1043"/>
      <c r="L37" s="159"/>
      <c r="M37" s="675"/>
      <c r="N37" s="675"/>
      <c r="O37" s="677"/>
    </row>
    <row r="38" spans="1:15" ht="18.600000000000001" customHeight="1">
      <c r="A38" s="1065"/>
      <c r="B38" s="1030"/>
      <c r="C38" s="1030" t="s">
        <v>2568</v>
      </c>
      <c r="D38" s="159"/>
      <c r="E38" s="159"/>
      <c r="F38" s="159"/>
      <c r="G38" s="1066"/>
      <c r="H38" s="1030"/>
      <c r="I38" s="1043"/>
      <c r="L38" s="159"/>
      <c r="M38" s="675"/>
      <c r="N38" s="675"/>
      <c r="O38" s="677"/>
    </row>
    <row r="39" spans="1:15" ht="18.600000000000001" customHeight="1">
      <c r="A39" s="1065">
        <v>21</v>
      </c>
      <c r="B39" s="1030"/>
      <c r="C39" s="1030" t="s">
        <v>2080</v>
      </c>
      <c r="D39" s="159"/>
      <c r="E39" s="159"/>
      <c r="F39" s="159"/>
      <c r="G39" s="1067"/>
      <c r="H39" s="1030"/>
      <c r="I39" s="1043"/>
      <c r="L39" s="159"/>
      <c r="M39" s="159"/>
      <c r="N39" s="159"/>
      <c r="O39" s="159"/>
    </row>
    <row r="40" spans="1:15" ht="18.600000000000001" customHeight="1">
      <c r="A40" s="1068"/>
      <c r="B40" s="1039"/>
      <c r="C40" s="1039" t="s">
        <v>2081</v>
      </c>
      <c r="D40" s="1038"/>
      <c r="E40" s="1038"/>
      <c r="F40" s="1038"/>
      <c r="G40" s="1071"/>
      <c r="H40" s="1030"/>
      <c r="I40" s="1043"/>
      <c r="L40" s="159"/>
      <c r="M40" s="159"/>
      <c r="N40" s="159"/>
      <c r="O40" s="677"/>
    </row>
    <row r="41" spans="1:15" ht="18.600000000000001" customHeight="1">
      <c r="A41" s="1041"/>
      <c r="B41" s="1030" t="s">
        <v>2082</v>
      </c>
      <c r="C41" s="1030"/>
      <c r="D41" s="1030"/>
      <c r="E41" s="1030"/>
      <c r="F41" s="1030"/>
      <c r="G41" s="1036"/>
      <c r="H41" s="1030"/>
      <c r="I41" s="1043"/>
      <c r="L41" s="159"/>
      <c r="M41" s="159"/>
      <c r="N41" s="159"/>
      <c r="O41" s="675"/>
    </row>
    <row r="42" spans="1:15" ht="18.600000000000001" customHeight="1">
      <c r="A42" s="1041"/>
      <c r="B42" s="1030" t="s">
        <v>2083</v>
      </c>
      <c r="C42" s="1030"/>
      <c r="D42" s="1030"/>
      <c r="E42" s="1030"/>
      <c r="F42" s="1030"/>
      <c r="G42" s="1036"/>
      <c r="H42" s="1030"/>
      <c r="I42" s="1043"/>
    </row>
    <row r="43" spans="1:15" ht="18.600000000000001" customHeight="1">
      <c r="A43" s="1041"/>
      <c r="B43" s="1030" t="s">
        <v>2084</v>
      </c>
      <c r="C43" s="1030"/>
      <c r="D43" s="1030"/>
      <c r="E43" s="1030"/>
      <c r="F43" s="1030"/>
      <c r="G43" s="1036"/>
      <c r="H43" s="1030"/>
      <c r="I43" s="1043"/>
    </row>
    <row r="44" spans="1:15" ht="18.600000000000001" customHeight="1">
      <c r="A44" s="1041"/>
      <c r="B44" s="1653"/>
      <c r="C44" s="1030"/>
      <c r="D44" s="1030"/>
      <c r="E44" s="1030"/>
      <c r="F44" s="1030"/>
      <c r="G44" s="1036"/>
      <c r="H44" s="1030"/>
      <c r="I44" s="1043"/>
    </row>
    <row r="45" spans="1:15" ht="18.600000000000001" customHeight="1">
      <c r="A45" s="1041"/>
      <c r="B45" s="1030" t="s">
        <v>1078</v>
      </c>
      <c r="C45" s="1030"/>
      <c r="D45" s="1030"/>
      <c r="E45" s="1030"/>
      <c r="F45" s="1030"/>
      <c r="G45" s="1036"/>
      <c r="H45" s="1030"/>
      <c r="I45" s="1043"/>
    </row>
    <row r="46" spans="1:15" ht="18.600000000000001" customHeight="1">
      <c r="A46" s="1041"/>
      <c r="B46" s="1030" t="s">
        <v>1079</v>
      </c>
      <c r="C46" s="1030"/>
      <c r="D46" s="1030"/>
      <c r="E46" s="1030"/>
      <c r="F46" s="1030"/>
      <c r="G46" s="1036"/>
      <c r="H46" s="1030"/>
      <c r="I46" s="1043"/>
    </row>
    <row r="47" spans="1:15" ht="18.600000000000001" customHeight="1">
      <c r="A47" s="1041"/>
      <c r="B47" s="1030" t="s">
        <v>1080</v>
      </c>
      <c r="C47" s="1030"/>
      <c r="D47" s="1030"/>
      <c r="E47" s="1030"/>
      <c r="F47" s="1030"/>
      <c r="G47" s="1036"/>
      <c r="H47" s="1030"/>
      <c r="I47" s="1043"/>
    </row>
    <row r="48" spans="1:15" ht="18.600000000000001" customHeight="1">
      <c r="A48" s="1041"/>
      <c r="B48" s="1030"/>
      <c r="C48" s="85" t="s">
        <v>3724</v>
      </c>
      <c r="D48" s="1030"/>
      <c r="E48" s="1030"/>
      <c r="F48" s="1030"/>
      <c r="G48" s="1036"/>
      <c r="H48" s="1030"/>
      <c r="I48" s="1043"/>
    </row>
    <row r="49" spans="1:15" ht="18.600000000000001" customHeight="1">
      <c r="A49" s="1041"/>
      <c r="B49" s="1030"/>
      <c r="C49" s="1030"/>
      <c r="D49" s="1030"/>
      <c r="E49" s="1030"/>
      <c r="F49" s="1030"/>
      <c r="G49" s="1036"/>
      <c r="H49" s="1030"/>
      <c r="I49" s="1043"/>
    </row>
    <row r="50" spans="1:15" ht="18.600000000000001" customHeight="1">
      <c r="A50" s="1041"/>
      <c r="B50" s="1030" t="s">
        <v>1081</v>
      </c>
      <c r="C50" s="1030"/>
      <c r="D50" s="1030"/>
      <c r="E50" s="1030"/>
      <c r="F50" s="1030"/>
      <c r="G50" s="1036"/>
      <c r="H50" s="1030"/>
      <c r="I50" s="1043"/>
    </row>
    <row r="51" spans="1:15" ht="18.600000000000001" customHeight="1">
      <c r="A51" s="1041"/>
      <c r="B51" s="1030" t="s">
        <v>1082</v>
      </c>
      <c r="C51" s="1030"/>
      <c r="D51" s="1030"/>
      <c r="E51" s="1030"/>
      <c r="F51" s="1030"/>
      <c r="G51" s="1036"/>
      <c r="H51" s="1030"/>
      <c r="I51" s="1043"/>
    </row>
    <row r="52" spans="1:15" ht="18.600000000000001" customHeight="1">
      <c r="A52" s="1041"/>
      <c r="B52" s="1030" t="s">
        <v>1083</v>
      </c>
      <c r="C52" s="1030"/>
      <c r="D52" s="1030"/>
      <c r="E52" s="1030"/>
      <c r="F52" s="1030"/>
      <c r="G52" s="1036"/>
      <c r="H52" s="1030"/>
      <c r="I52" s="1043"/>
    </row>
    <row r="53" spans="1:15" ht="18.600000000000001" customHeight="1">
      <c r="A53" s="1041"/>
      <c r="B53" s="1030" t="s">
        <v>1084</v>
      </c>
      <c r="C53" s="1030"/>
      <c r="D53" s="1030"/>
      <c r="E53" s="1030"/>
      <c r="F53" s="1030"/>
      <c r="G53" s="1036"/>
      <c r="H53" s="1030"/>
      <c r="I53" s="1043"/>
    </row>
    <row r="54" spans="1:15" ht="18.600000000000001" customHeight="1">
      <c r="A54" s="1041"/>
      <c r="B54" s="1030"/>
      <c r="C54" s="1030"/>
      <c r="D54" s="1030"/>
      <c r="E54" s="1030"/>
      <c r="F54" s="1030"/>
      <c r="G54" s="1036"/>
      <c r="H54" s="1030"/>
      <c r="I54" s="1043"/>
    </row>
    <row r="55" spans="1:15" ht="18.600000000000001" customHeight="1">
      <c r="A55" s="1041"/>
      <c r="B55" s="1030"/>
      <c r="C55" s="1030"/>
      <c r="D55" s="1030"/>
      <c r="E55" s="1030"/>
      <c r="F55" s="1030"/>
      <c r="G55" s="1036"/>
      <c r="H55" s="1030"/>
      <c r="I55" s="1043"/>
    </row>
    <row r="56" spans="1:15" ht="18.600000000000001" customHeight="1">
      <c r="A56" s="1041"/>
      <c r="B56" s="1030"/>
      <c r="C56" s="1030"/>
      <c r="D56" s="1030"/>
      <c r="E56" s="1030"/>
      <c r="F56" s="1030"/>
      <c r="G56" s="1036"/>
      <c r="H56" s="1030"/>
      <c r="I56" s="1043"/>
    </row>
    <row r="57" spans="1:15" ht="18.600000000000001" customHeight="1">
      <c r="A57" s="1041"/>
      <c r="B57" s="1030"/>
      <c r="C57" s="1030"/>
      <c r="D57" s="1030"/>
      <c r="E57" s="1030"/>
      <c r="F57" s="1030"/>
      <c r="G57" s="1036"/>
      <c r="H57" s="1030"/>
      <c r="I57" s="1043"/>
    </row>
    <row r="58" spans="1:15" ht="18.600000000000001" customHeight="1" thickBot="1">
      <c r="A58" s="1072"/>
      <c r="B58" s="1073"/>
      <c r="C58" s="1073"/>
      <c r="D58" s="1073"/>
      <c r="E58" s="1073"/>
      <c r="F58" s="1073"/>
      <c r="G58" s="1074"/>
      <c r="H58" s="1030"/>
      <c r="I58" s="1043"/>
    </row>
    <row r="59" spans="1:15" ht="18.600000000000001" customHeight="1">
      <c r="A59" s="1031"/>
      <c r="B59" s="1030"/>
      <c r="C59" s="1031"/>
      <c r="D59" s="1030"/>
      <c r="E59" s="1030"/>
      <c r="F59" s="1030"/>
      <c r="G59" s="1075" t="s">
        <v>2844</v>
      </c>
      <c r="H59" s="1030"/>
      <c r="I59" s="1043"/>
    </row>
    <row r="60" spans="1:15" ht="18.600000000000001" customHeight="1">
      <c r="A60" s="1031" t="s">
        <v>1085</v>
      </c>
      <c r="B60" s="1031"/>
      <c r="C60" s="1031"/>
      <c r="D60" s="1031"/>
      <c r="E60" s="1031"/>
      <c r="F60" s="1031"/>
      <c r="G60" s="1031"/>
      <c r="H60" s="1030"/>
      <c r="I60" s="1031"/>
      <c r="K60" s="48"/>
      <c r="O60" s="678"/>
    </row>
    <row r="61" spans="1:15" ht="18.600000000000001" customHeight="1">
      <c r="A61" s="1030"/>
      <c r="B61" s="1030"/>
      <c r="C61" s="1030"/>
      <c r="D61" s="1030"/>
      <c r="E61" s="1030"/>
      <c r="F61" s="1030"/>
      <c r="G61" s="1030"/>
      <c r="H61" s="1030"/>
      <c r="I61" s="1031"/>
      <c r="J61" s="48"/>
      <c r="K61" s="48"/>
      <c r="L61" s="48"/>
      <c r="M61" s="48"/>
      <c r="N61" s="48"/>
      <c r="O61" s="48"/>
    </row>
    <row r="62" spans="1:15" ht="18.600000000000001" customHeight="1">
      <c r="A62" s="1030"/>
      <c r="B62" s="1030"/>
      <c r="C62" s="1030"/>
      <c r="D62" s="1030"/>
      <c r="E62" s="1030"/>
      <c r="F62" s="1030"/>
      <c r="G62" s="1030"/>
      <c r="H62" s="1030"/>
      <c r="I62" s="1030"/>
    </row>
    <row r="63" spans="1:15" ht="18.600000000000001" customHeight="1">
      <c r="A63" s="1030"/>
      <c r="B63" s="1030"/>
      <c r="C63" s="1030"/>
      <c r="D63" s="1030"/>
      <c r="E63" s="1030"/>
      <c r="F63" s="1030"/>
      <c r="G63" s="1030"/>
      <c r="H63" s="1030"/>
      <c r="I63" s="1030"/>
    </row>
    <row r="64" spans="1:15" ht="18.600000000000001" customHeight="1">
      <c r="A64" s="90" t="s">
        <v>1749</v>
      </c>
      <c r="B64" s="1031"/>
      <c r="C64" s="1031"/>
      <c r="D64" s="1031"/>
      <c r="E64" s="1031"/>
      <c r="F64" s="1031"/>
      <c r="G64" s="1031"/>
      <c r="H64" s="1030"/>
      <c r="I64" s="1030"/>
    </row>
    <row r="65" spans="1:9" ht="18.600000000000001" customHeight="1">
      <c r="A65" s="1030"/>
      <c r="B65" s="1030"/>
      <c r="C65" s="1030"/>
      <c r="D65" s="1030"/>
      <c r="E65" s="1030"/>
      <c r="F65" s="1030"/>
      <c r="G65" s="1030"/>
      <c r="H65" s="1030"/>
      <c r="I65" s="1030"/>
    </row>
    <row r="66" spans="1:9" ht="18.600000000000001" customHeight="1" thickBot="1">
      <c r="A66" s="43" t="str">
        <f>'Data Sheet'!$A$49</f>
        <v>Annual Report of Central Hudson Gas &amp; Electric Corp.</v>
      </c>
      <c r="B66" s="1030"/>
      <c r="C66" s="1030"/>
      <c r="D66" s="1030"/>
      <c r="E66" s="1030"/>
      <c r="F66" s="191" t="str">
        <f>'Data Sheet'!$A$45</f>
        <v>Year ended December 31, 2013</v>
      </c>
      <c r="G66" s="1031"/>
      <c r="H66" s="1030"/>
      <c r="I66" s="1030"/>
    </row>
    <row r="67" spans="1:9" ht="18.600000000000001" customHeight="1">
      <c r="A67" s="1032"/>
      <c r="B67" s="1033"/>
      <c r="C67" s="1033"/>
      <c r="D67" s="1033"/>
      <c r="E67" s="1033"/>
      <c r="F67" s="1033"/>
      <c r="G67" s="1034"/>
      <c r="H67" s="1030"/>
      <c r="I67" s="1030"/>
    </row>
    <row r="68" spans="1:9" ht="18.600000000000001" customHeight="1">
      <c r="A68" s="89" t="s">
        <v>2534</v>
      </c>
      <c r="B68" s="90"/>
      <c r="C68" s="90"/>
      <c r="D68" s="90"/>
      <c r="E68" s="90"/>
      <c r="F68" s="90"/>
      <c r="G68" s="91"/>
      <c r="H68" s="1030"/>
      <c r="I68" s="1030"/>
    </row>
    <row r="69" spans="1:9" ht="18.600000000000001" customHeight="1">
      <c r="A69" s="1035"/>
      <c r="B69" s="1030"/>
      <c r="C69" s="1030"/>
      <c r="D69" s="1030"/>
      <c r="E69" s="1030"/>
      <c r="F69" s="1030"/>
      <c r="G69" s="1036"/>
      <c r="H69" s="1030"/>
      <c r="I69" s="1030"/>
    </row>
    <row r="70" spans="1:9" ht="18.600000000000001" customHeight="1">
      <c r="A70" s="1035"/>
      <c r="B70" s="1030" t="s">
        <v>2535</v>
      </c>
      <c r="C70" s="1030"/>
      <c r="D70" s="1030"/>
      <c r="E70" s="1030"/>
      <c r="F70" s="1030"/>
      <c r="G70" s="1036"/>
      <c r="H70" s="1030"/>
      <c r="I70" s="1030"/>
    </row>
    <row r="71" spans="1:9" ht="18.600000000000001" customHeight="1">
      <c r="A71" s="1035"/>
      <c r="B71" s="1030" t="s">
        <v>2536</v>
      </c>
      <c r="C71" s="1030"/>
      <c r="D71" s="1030"/>
      <c r="E71" s="1030"/>
      <c r="F71" s="1030"/>
      <c r="G71" s="1036"/>
      <c r="H71" s="1030"/>
      <c r="I71" s="1030"/>
    </row>
    <row r="72" spans="1:9" ht="18.600000000000001" customHeight="1">
      <c r="A72" s="1035"/>
      <c r="B72" s="1030" t="s">
        <v>2537</v>
      </c>
      <c r="C72" s="1030"/>
      <c r="D72" s="1030"/>
      <c r="E72" s="1030"/>
      <c r="F72" s="1030"/>
      <c r="G72" s="1036"/>
      <c r="H72" s="1030"/>
      <c r="I72" s="1030"/>
    </row>
    <row r="73" spans="1:9" ht="18.600000000000001" customHeight="1">
      <c r="A73" s="1035"/>
      <c r="B73" s="1030" t="s">
        <v>2538</v>
      </c>
      <c r="C73" s="1030"/>
      <c r="D73" s="1030"/>
      <c r="E73" s="1030"/>
      <c r="F73" s="1030"/>
      <c r="G73" s="1036"/>
      <c r="H73" s="1030"/>
      <c r="I73" s="1030"/>
    </row>
    <row r="74" spans="1:9" ht="18.600000000000001" customHeight="1">
      <c r="A74" s="1035"/>
      <c r="B74" s="1030" t="s">
        <v>2539</v>
      </c>
      <c r="C74" s="1030"/>
      <c r="D74" s="1030"/>
      <c r="E74" s="1030"/>
      <c r="F74" s="1030"/>
      <c r="G74" s="1036"/>
      <c r="H74" s="1030"/>
      <c r="I74" s="1030"/>
    </row>
    <row r="75" spans="1:9" ht="18.600000000000001" customHeight="1">
      <c r="A75" s="1035"/>
      <c r="B75" s="1030" t="s">
        <v>2540</v>
      </c>
      <c r="C75" s="1030"/>
      <c r="D75" s="1030"/>
      <c r="E75" s="1030"/>
      <c r="F75" s="1030"/>
      <c r="G75" s="1036"/>
      <c r="H75" s="1030"/>
      <c r="I75" s="1030"/>
    </row>
    <row r="76" spans="1:9" ht="18.600000000000001" customHeight="1">
      <c r="A76" s="1035"/>
      <c r="B76" s="1030" t="s">
        <v>2541</v>
      </c>
      <c r="C76" s="1030"/>
      <c r="D76" s="1030"/>
      <c r="E76" s="1030"/>
      <c r="F76" s="1030"/>
      <c r="G76" s="1036"/>
      <c r="H76" s="1030"/>
      <c r="I76" s="1030"/>
    </row>
    <row r="77" spans="1:9" ht="18.600000000000001" customHeight="1">
      <c r="A77" s="674"/>
      <c r="B77" s="1030" t="s">
        <v>2542</v>
      </c>
      <c r="C77" s="1030"/>
      <c r="D77" s="1030"/>
      <c r="E77" s="1030"/>
      <c r="F77" s="1030"/>
      <c r="G77" s="1036"/>
      <c r="H77" s="1030"/>
      <c r="I77" s="1030"/>
    </row>
    <row r="78" spans="1:9" ht="18.600000000000001" customHeight="1">
      <c r="A78" s="674"/>
      <c r="B78" s="159"/>
      <c r="C78" s="1030" t="s">
        <v>2543</v>
      </c>
      <c r="D78" s="1030"/>
      <c r="E78" s="1030"/>
      <c r="F78" s="1030"/>
      <c r="G78" s="1036"/>
      <c r="H78" s="1030"/>
      <c r="I78" s="1030"/>
    </row>
    <row r="79" spans="1:9" ht="18.600000000000001" customHeight="1">
      <c r="A79" s="1037"/>
      <c r="B79" s="1038"/>
      <c r="C79" s="1039"/>
      <c r="D79" s="1039"/>
      <c r="E79" s="1039"/>
      <c r="F79" s="1039"/>
      <c r="G79" s="1040"/>
      <c r="H79" s="1030"/>
      <c r="I79" s="1030"/>
    </row>
    <row r="80" spans="1:9" ht="18.600000000000001" customHeight="1">
      <c r="A80" s="1041" t="s">
        <v>2411</v>
      </c>
      <c r="B80" s="1042"/>
      <c r="C80" s="1043" t="s">
        <v>2222</v>
      </c>
      <c r="D80" s="1044" t="s">
        <v>2544</v>
      </c>
      <c r="E80" s="1043" t="s">
        <v>2545</v>
      </c>
      <c r="F80" s="1044" t="s">
        <v>2546</v>
      </c>
      <c r="G80" s="1045" t="s">
        <v>1299</v>
      </c>
      <c r="H80" s="1030"/>
      <c r="I80" s="1030"/>
    </row>
    <row r="81" spans="1:9" ht="18.600000000000001" customHeight="1">
      <c r="A81" s="1046" t="s">
        <v>2417</v>
      </c>
      <c r="B81" s="1047"/>
      <c r="C81" s="1048" t="s">
        <v>2512</v>
      </c>
      <c r="D81" s="1049" t="s">
        <v>2513</v>
      </c>
      <c r="E81" s="1048" t="s">
        <v>644</v>
      </c>
      <c r="F81" s="1049" t="s">
        <v>693</v>
      </c>
      <c r="G81" s="1050" t="s">
        <v>1725</v>
      </c>
      <c r="H81" s="1030"/>
      <c r="I81" s="1030"/>
    </row>
    <row r="82" spans="1:9" ht="18.600000000000001" customHeight="1">
      <c r="A82" s="1041">
        <v>1</v>
      </c>
      <c r="B82" s="1042"/>
      <c r="C82" s="1030" t="s">
        <v>2547</v>
      </c>
      <c r="D82" s="1051"/>
      <c r="E82" s="1030"/>
      <c r="F82" s="1051"/>
      <c r="G82" s="1036"/>
      <c r="H82" s="1030"/>
      <c r="I82" s="1030"/>
    </row>
    <row r="83" spans="1:9" ht="18.600000000000001" customHeight="1">
      <c r="A83" s="1041">
        <f t="shared" ref="A83:A99" si="1">1+A82</f>
        <v>2</v>
      </c>
      <c r="B83" s="1042"/>
      <c r="C83" s="1030" t="s">
        <v>2548</v>
      </c>
      <c r="D83" s="1052"/>
      <c r="E83" s="1053"/>
      <c r="F83" s="1052"/>
      <c r="G83" s="1054">
        <f>D83+E83+F83</f>
        <v>0</v>
      </c>
      <c r="H83" s="1030"/>
      <c r="I83" s="1030"/>
    </row>
    <row r="84" spans="1:9" ht="18.600000000000001" customHeight="1">
      <c r="A84" s="1041">
        <f t="shared" si="1"/>
        <v>3</v>
      </c>
      <c r="B84" s="1042"/>
      <c r="C84" s="1030" t="s">
        <v>2549</v>
      </c>
      <c r="D84" s="1051"/>
      <c r="E84" s="1030"/>
      <c r="F84" s="1051"/>
      <c r="G84" s="1036"/>
      <c r="H84" s="1030"/>
      <c r="I84" s="1030"/>
    </row>
    <row r="85" spans="1:9" ht="18.600000000000001" customHeight="1">
      <c r="A85" s="1041">
        <f t="shared" si="1"/>
        <v>4</v>
      </c>
      <c r="B85" s="1042"/>
      <c r="C85" s="1030" t="s">
        <v>2550</v>
      </c>
      <c r="D85" s="1051"/>
      <c r="E85" s="1055"/>
      <c r="F85" s="1056"/>
      <c r="G85" s="1057">
        <f>D85+E85+F85</f>
        <v>0</v>
      </c>
      <c r="H85" s="1030"/>
      <c r="I85" s="1030"/>
    </row>
    <row r="86" spans="1:9" ht="18.600000000000001" customHeight="1">
      <c r="A86" s="1041">
        <f t="shared" si="1"/>
        <v>5</v>
      </c>
      <c r="B86" s="1042"/>
      <c r="C86" s="1030" t="s">
        <v>2551</v>
      </c>
      <c r="D86" s="1051"/>
      <c r="E86" s="1055"/>
      <c r="F86" s="1056"/>
      <c r="G86" s="1057" t="s">
        <v>646</v>
      </c>
      <c r="H86" s="1030"/>
      <c r="I86" s="1030"/>
    </row>
    <row r="87" spans="1:9" ht="18.600000000000001" customHeight="1">
      <c r="A87" s="1041">
        <f t="shared" si="1"/>
        <v>6</v>
      </c>
      <c r="B87" s="1042"/>
      <c r="C87" s="1030" t="s">
        <v>2552</v>
      </c>
      <c r="D87" s="1051"/>
      <c r="E87" s="1055"/>
      <c r="F87" s="1056"/>
      <c r="G87" s="1057">
        <f>D87+E87+F87</f>
        <v>0</v>
      </c>
      <c r="H87" s="1030"/>
      <c r="I87" s="1030"/>
    </row>
    <row r="88" spans="1:9" ht="18.600000000000001" customHeight="1">
      <c r="A88" s="1041">
        <f t="shared" si="1"/>
        <v>7</v>
      </c>
      <c r="B88" s="1042"/>
      <c r="C88" s="1030" t="s">
        <v>2553</v>
      </c>
      <c r="D88" s="1051"/>
      <c r="E88" s="1055"/>
      <c r="F88" s="1056"/>
      <c r="G88" s="1057">
        <f>D88+E88+F88</f>
        <v>0</v>
      </c>
      <c r="H88" s="1030"/>
      <c r="I88" s="1030"/>
    </row>
    <row r="89" spans="1:9" ht="18.600000000000001" customHeight="1">
      <c r="A89" s="1041">
        <f t="shared" si="1"/>
        <v>8</v>
      </c>
      <c r="B89" s="1042"/>
      <c r="C89" s="1030" t="s">
        <v>2554</v>
      </c>
      <c r="D89" s="1051"/>
      <c r="E89" s="1055"/>
      <c r="F89" s="1056"/>
      <c r="G89" s="1057">
        <f>D89+E89+F89</f>
        <v>0</v>
      </c>
      <c r="H89" s="1030"/>
      <c r="I89" s="1030"/>
    </row>
    <row r="90" spans="1:9" ht="18.600000000000001" customHeight="1">
      <c r="A90" s="1041">
        <f t="shared" si="1"/>
        <v>9</v>
      </c>
      <c r="B90" s="1042"/>
      <c r="C90" s="1030" t="s">
        <v>2555</v>
      </c>
      <c r="D90" s="1056"/>
      <c r="E90" s="1055"/>
      <c r="F90" s="1056" t="s">
        <v>646</v>
      </c>
      <c r="G90" s="1057">
        <f>D90+E90+F90</f>
        <v>0</v>
      </c>
      <c r="H90" s="1030"/>
      <c r="I90" s="1030"/>
    </row>
    <row r="91" spans="1:9" ht="18.600000000000001" customHeight="1">
      <c r="A91" s="1041">
        <f t="shared" si="1"/>
        <v>10</v>
      </c>
      <c r="B91" s="1042"/>
      <c r="C91" s="1030" t="s">
        <v>2556</v>
      </c>
      <c r="D91" s="1058">
        <f>D85+D87-D88-D89+D90</f>
        <v>0</v>
      </c>
      <c r="E91" s="1059">
        <f>E85+E87-E88-E89+E90</f>
        <v>0</v>
      </c>
      <c r="F91" s="1058">
        <f>F85+F87-F88-F89+F90</f>
        <v>0</v>
      </c>
      <c r="G91" s="1060">
        <f>G85+G87-G88-G89+G90</f>
        <v>0</v>
      </c>
      <c r="H91" s="1030"/>
      <c r="I91" s="1030"/>
    </row>
    <row r="92" spans="1:9" ht="18.600000000000001" customHeight="1">
      <c r="A92" s="1041">
        <f t="shared" si="1"/>
        <v>11</v>
      </c>
      <c r="B92" s="1042"/>
      <c r="C92" s="1030" t="s">
        <v>2557</v>
      </c>
      <c r="D92" s="1051"/>
      <c r="E92" s="1030"/>
      <c r="F92" s="1051"/>
      <c r="G92" s="1036"/>
      <c r="H92" s="1030"/>
      <c r="I92" s="1030"/>
    </row>
    <row r="93" spans="1:9" ht="18.600000000000001" customHeight="1">
      <c r="A93" s="1041">
        <f t="shared" si="1"/>
        <v>12</v>
      </c>
      <c r="B93" s="1042"/>
      <c r="C93" s="1030" t="s">
        <v>2558</v>
      </c>
      <c r="D93" s="1051"/>
      <c r="E93" s="1030"/>
      <c r="F93" s="1051"/>
      <c r="G93" s="1036"/>
      <c r="H93" s="1030"/>
      <c r="I93" s="1030"/>
    </row>
    <row r="94" spans="1:9" ht="18.600000000000001" customHeight="1">
      <c r="A94" s="1041">
        <f t="shared" si="1"/>
        <v>13</v>
      </c>
      <c r="B94" s="1042"/>
      <c r="C94" s="1030" t="s">
        <v>2559</v>
      </c>
      <c r="D94" s="1056"/>
      <c r="E94" s="1053"/>
      <c r="F94" s="1052"/>
      <c r="G94" s="1054">
        <f>D94+E94+F94</f>
        <v>0</v>
      </c>
      <c r="H94" s="1030"/>
      <c r="I94" s="1030"/>
    </row>
    <row r="95" spans="1:9" ht="18.600000000000001" customHeight="1">
      <c r="A95" s="1041">
        <f t="shared" si="1"/>
        <v>14</v>
      </c>
      <c r="B95" s="1042"/>
      <c r="C95" s="1030" t="s">
        <v>2560</v>
      </c>
      <c r="D95" s="1051"/>
      <c r="E95" s="1053"/>
      <c r="F95" s="1056"/>
      <c r="G95" s="1057">
        <f>D95+E95+F95</f>
        <v>0</v>
      </c>
      <c r="H95" s="1030"/>
      <c r="I95" s="1030"/>
    </row>
    <row r="96" spans="1:9" ht="18.600000000000001" customHeight="1">
      <c r="A96" s="1041">
        <f t="shared" si="1"/>
        <v>15</v>
      </c>
      <c r="B96" s="1042"/>
      <c r="C96" s="1030" t="s">
        <v>2561</v>
      </c>
      <c r="D96" s="1058">
        <f>SUM(D93:D95)</f>
        <v>0</v>
      </c>
      <c r="E96" s="1059">
        <f>SUM(E93:E95)</f>
        <v>0</v>
      </c>
      <c r="F96" s="1058">
        <f>SUM(F93:F95)</f>
        <v>0</v>
      </c>
      <c r="G96" s="1060">
        <f>SUM(G93:G95)</f>
        <v>0</v>
      </c>
      <c r="H96" s="1030"/>
      <c r="I96" s="1030"/>
    </row>
    <row r="97" spans="1:9" ht="18.600000000000001" customHeight="1">
      <c r="A97" s="1041">
        <f t="shared" si="1"/>
        <v>16</v>
      </c>
      <c r="B97" s="1042"/>
      <c r="C97" s="1030" t="s">
        <v>2562</v>
      </c>
      <c r="D97" s="1058">
        <f>D83+D91+D96</f>
        <v>0</v>
      </c>
      <c r="E97" s="1059">
        <f>E83+E91+E96</f>
        <v>0</v>
      </c>
      <c r="F97" s="1058">
        <f>F83+F91+F96</f>
        <v>0</v>
      </c>
      <c r="G97" s="1060">
        <f>G83+G91+G96</f>
        <v>0</v>
      </c>
      <c r="H97" s="1030"/>
      <c r="I97" s="1030"/>
    </row>
    <row r="98" spans="1:9" ht="18.600000000000001" customHeight="1">
      <c r="A98" s="1041">
        <f t="shared" si="1"/>
        <v>17</v>
      </c>
      <c r="B98" s="1042"/>
      <c r="C98" s="1030" t="s">
        <v>2563</v>
      </c>
      <c r="D98" s="1051"/>
      <c r="E98" s="1053"/>
      <c r="F98" s="1052"/>
      <c r="G98" s="1054">
        <f>E98+F98</f>
        <v>0</v>
      </c>
      <c r="H98" s="1030"/>
      <c r="I98" s="1030"/>
    </row>
    <row r="99" spans="1:9" ht="18.600000000000001" customHeight="1">
      <c r="A99" s="1041">
        <f t="shared" si="1"/>
        <v>18</v>
      </c>
      <c r="B99" s="1047"/>
      <c r="C99" s="1039" t="s">
        <v>2564</v>
      </c>
      <c r="D99" s="1061"/>
      <c r="E99" s="1062"/>
      <c r="F99" s="1063"/>
      <c r="G99" s="1064">
        <f>E99+F99</f>
        <v>0</v>
      </c>
      <c r="H99" s="1030"/>
      <c r="I99" s="1030"/>
    </row>
    <row r="100" spans="1:9" ht="18.600000000000001" customHeight="1">
      <c r="A100" s="1065"/>
      <c r="B100" s="1030"/>
      <c r="C100" s="1030" t="s">
        <v>2565</v>
      </c>
      <c r="D100" s="159"/>
      <c r="E100" s="159"/>
      <c r="F100" s="159"/>
      <c r="G100" s="1066"/>
      <c r="H100" s="1030"/>
      <c r="I100" s="1030"/>
    </row>
    <row r="101" spans="1:9" ht="18.600000000000001" customHeight="1">
      <c r="A101" s="1065">
        <v>19</v>
      </c>
      <c r="B101" s="1030"/>
      <c r="C101" s="1030" t="s">
        <v>2566</v>
      </c>
      <c r="D101" s="159"/>
      <c r="E101" s="675" t="str">
        <f>IF(ISERR(E87/((E83+E97)/2))," ",E87/((E83+E97)/2))</f>
        <v xml:space="preserve"> </v>
      </c>
      <c r="F101" s="675" t="str">
        <f>IF(ISERR(F87/((F83+F97)/2))," ",F87/((F83+F97)/2))</f>
        <v xml:space="preserve"> </v>
      </c>
      <c r="G101" s="1067"/>
      <c r="H101" s="1030"/>
      <c r="I101" s="1030"/>
    </row>
    <row r="102" spans="1:9" ht="18.600000000000001" customHeight="1">
      <c r="A102" s="1068">
        <v>20</v>
      </c>
      <c r="B102" s="1039"/>
      <c r="C102" s="1039" t="s">
        <v>2567</v>
      </c>
      <c r="D102" s="1038"/>
      <c r="E102" s="1069"/>
      <c r="F102" s="1069"/>
      <c r="G102" s="1070"/>
      <c r="H102" s="1030"/>
      <c r="I102" s="1030"/>
    </row>
    <row r="103" spans="1:9" ht="18.600000000000001" customHeight="1">
      <c r="A103" s="1065"/>
      <c r="B103" s="1030"/>
      <c r="C103" s="1030" t="s">
        <v>2568</v>
      </c>
      <c r="D103" s="159"/>
      <c r="E103" s="159"/>
      <c r="F103" s="159"/>
      <c r="G103" s="1066"/>
      <c r="H103" s="1030"/>
      <c r="I103" s="1030"/>
    </row>
    <row r="104" spans="1:9" ht="18.600000000000001" customHeight="1">
      <c r="A104" s="1065">
        <v>21</v>
      </c>
      <c r="B104" s="1030"/>
      <c r="C104" s="1030" t="s">
        <v>2080</v>
      </c>
      <c r="D104" s="159"/>
      <c r="E104" s="159"/>
      <c r="F104" s="159"/>
      <c r="G104" s="1067"/>
      <c r="H104" s="1030"/>
      <c r="I104" s="1030"/>
    </row>
    <row r="105" spans="1:9" ht="18.600000000000001" customHeight="1">
      <c r="A105" s="1068"/>
      <c r="B105" s="1039"/>
      <c r="C105" s="1039" t="s">
        <v>2081</v>
      </c>
      <c r="D105" s="1038"/>
      <c r="E105" s="1038"/>
      <c r="F105" s="1038"/>
      <c r="G105" s="1071"/>
      <c r="H105" s="1030"/>
      <c r="I105" s="1030"/>
    </row>
    <row r="106" spans="1:9" ht="18.600000000000001" customHeight="1">
      <c r="A106" s="1035"/>
      <c r="B106" s="1030" t="s">
        <v>2082</v>
      </c>
      <c r="C106" s="1030"/>
      <c r="D106" s="1030"/>
      <c r="E106" s="1030"/>
      <c r="F106" s="1030"/>
      <c r="G106" s="1036"/>
      <c r="H106" s="1030"/>
      <c r="I106" s="1030"/>
    </row>
    <row r="107" spans="1:9" ht="18.600000000000001" customHeight="1">
      <c r="A107" s="1035"/>
      <c r="B107" s="1030"/>
      <c r="C107" s="1030"/>
      <c r="D107" s="1030"/>
      <c r="E107" s="1030"/>
      <c r="F107" s="1030"/>
      <c r="G107" s="1036"/>
      <c r="H107" s="1030"/>
      <c r="I107" s="1030"/>
    </row>
    <row r="108" spans="1:9" ht="18.600000000000001" customHeight="1">
      <c r="A108" s="1035"/>
      <c r="B108" s="1030"/>
      <c r="C108" s="1030"/>
      <c r="D108" s="1030"/>
      <c r="E108" s="1030"/>
      <c r="F108" s="1030"/>
      <c r="G108" s="1036"/>
      <c r="H108" s="1030"/>
      <c r="I108" s="1030"/>
    </row>
    <row r="109" spans="1:9" ht="18.600000000000001" customHeight="1">
      <c r="A109" s="1035"/>
      <c r="B109" s="1030"/>
      <c r="C109" s="1030"/>
      <c r="D109" s="1030"/>
      <c r="E109" s="1030"/>
      <c r="F109" s="1030"/>
      <c r="G109" s="1036"/>
      <c r="H109" s="1030"/>
      <c r="I109" s="1030"/>
    </row>
    <row r="110" spans="1:9" ht="18.600000000000001" customHeight="1">
      <c r="A110" s="1035"/>
      <c r="B110" s="1030"/>
      <c r="C110" s="1030"/>
      <c r="D110" s="1030"/>
      <c r="E110" s="1030"/>
      <c r="F110" s="1030"/>
      <c r="G110" s="1036"/>
      <c r="H110" s="1030"/>
      <c r="I110" s="1030"/>
    </row>
    <row r="111" spans="1:9" ht="18.600000000000001" customHeight="1">
      <c r="A111" s="1035"/>
      <c r="B111" s="1030"/>
      <c r="C111" s="1030"/>
      <c r="D111" s="1030"/>
      <c r="E111" s="1030"/>
      <c r="F111" s="1030"/>
      <c r="G111" s="1036"/>
      <c r="H111" s="1030"/>
      <c r="I111" s="1030"/>
    </row>
    <row r="112" spans="1:9" ht="18.600000000000001" customHeight="1">
      <c r="A112" s="1035"/>
      <c r="B112" s="1030"/>
      <c r="C112" s="1030"/>
      <c r="D112" s="1030"/>
      <c r="E112" s="1030"/>
      <c r="F112" s="1030"/>
      <c r="G112" s="1036"/>
      <c r="H112" s="1030"/>
      <c r="I112" s="1030"/>
    </row>
    <row r="113" spans="1:14" ht="18.600000000000001" customHeight="1">
      <c r="A113" s="1035"/>
      <c r="B113" s="1030"/>
      <c r="C113" s="1030"/>
      <c r="D113" s="1030"/>
      <c r="E113" s="1030"/>
      <c r="F113" s="1030"/>
      <c r="G113" s="1036"/>
      <c r="H113" s="1030"/>
      <c r="I113" s="1030"/>
    </row>
    <row r="114" spans="1:14" ht="18.600000000000001" customHeight="1">
      <c r="A114" s="1035"/>
      <c r="B114" s="1030"/>
      <c r="C114" s="1030"/>
      <c r="D114" s="1030"/>
      <c r="E114" s="1030"/>
      <c r="F114" s="1030"/>
      <c r="G114" s="1036"/>
      <c r="H114" s="1030"/>
      <c r="I114" s="1030"/>
    </row>
    <row r="115" spans="1:14" ht="18.600000000000001" customHeight="1">
      <c r="A115" s="1035"/>
      <c r="B115" s="1030"/>
      <c r="C115" s="1030"/>
      <c r="D115" s="1030"/>
      <c r="E115" s="1030"/>
      <c r="F115" s="1030"/>
      <c r="G115" s="1036"/>
      <c r="H115" s="1030"/>
      <c r="I115" s="1030"/>
    </row>
    <row r="116" spans="1:14" ht="18.600000000000001" customHeight="1">
      <c r="A116" s="92"/>
      <c r="B116" s="85"/>
      <c r="C116" s="85"/>
      <c r="D116" s="85"/>
      <c r="E116" s="85"/>
      <c r="F116" s="85"/>
      <c r="G116" s="93"/>
      <c r="H116" s="85"/>
      <c r="I116" s="85"/>
      <c r="J116" s="85"/>
      <c r="K116" s="85"/>
      <c r="L116" s="85"/>
      <c r="M116" s="85"/>
      <c r="N116" s="85"/>
    </row>
    <row r="117" spans="1:14" ht="18.600000000000001" customHeight="1">
      <c r="A117" s="92"/>
      <c r="B117" s="85"/>
      <c r="C117" s="85"/>
      <c r="D117" s="85"/>
      <c r="E117" s="85"/>
      <c r="F117" s="85"/>
      <c r="G117" s="93"/>
      <c r="H117" s="85"/>
      <c r="I117" s="85"/>
      <c r="J117" s="85"/>
      <c r="K117" s="85"/>
      <c r="L117" s="85"/>
      <c r="M117" s="85"/>
      <c r="N117" s="85"/>
    </row>
    <row r="118" spans="1:14" ht="18.600000000000001" customHeight="1">
      <c r="A118" s="92"/>
      <c r="B118" s="85"/>
      <c r="C118" s="85"/>
      <c r="D118" s="85"/>
      <c r="E118" s="85"/>
      <c r="F118" s="85"/>
      <c r="G118" s="93"/>
      <c r="H118" s="85"/>
      <c r="I118" s="85"/>
      <c r="J118" s="85"/>
      <c r="K118" s="85"/>
      <c r="L118" s="85"/>
      <c r="M118" s="85"/>
      <c r="N118" s="85"/>
    </row>
    <row r="119" spans="1:14" ht="18.600000000000001" customHeight="1">
      <c r="A119" s="92"/>
      <c r="B119" s="85"/>
      <c r="C119" s="85"/>
      <c r="D119" s="85"/>
      <c r="E119" s="85"/>
      <c r="F119" s="85"/>
      <c r="G119" s="93"/>
      <c r="H119" s="85"/>
      <c r="I119" s="85"/>
      <c r="J119" s="85"/>
      <c r="K119" s="85"/>
      <c r="L119" s="85"/>
      <c r="M119" s="85"/>
      <c r="N119" s="85"/>
    </row>
    <row r="120" spans="1:14" ht="18.600000000000001" customHeight="1">
      <c r="A120" s="92"/>
      <c r="B120" s="85"/>
      <c r="C120" s="85"/>
      <c r="D120" s="85"/>
      <c r="E120" s="85"/>
      <c r="F120" s="85"/>
      <c r="G120" s="93"/>
      <c r="H120" s="85"/>
      <c r="I120" s="85"/>
      <c r="J120" s="85"/>
      <c r="K120" s="85"/>
      <c r="L120" s="85"/>
      <c r="M120" s="85"/>
      <c r="N120" s="85"/>
    </row>
    <row r="121" spans="1:14" ht="18.600000000000001" customHeight="1">
      <c r="A121" s="92"/>
      <c r="B121" s="85"/>
      <c r="C121" s="85"/>
      <c r="D121" s="85"/>
      <c r="E121" s="85"/>
      <c r="F121" s="85"/>
      <c r="G121" s="93"/>
      <c r="H121" s="85"/>
      <c r="I121" s="85"/>
      <c r="J121" s="85"/>
      <c r="K121" s="85"/>
      <c r="L121" s="85"/>
      <c r="M121" s="85"/>
      <c r="N121" s="85"/>
    </row>
    <row r="122" spans="1:14" ht="18.600000000000001" customHeight="1">
      <c r="A122" s="92"/>
      <c r="B122" s="85"/>
      <c r="C122" s="85"/>
      <c r="D122" s="85"/>
      <c r="E122" s="85"/>
      <c r="F122" s="85"/>
      <c r="G122" s="93"/>
      <c r="H122" s="85"/>
      <c r="I122" s="85"/>
      <c r="J122" s="85"/>
      <c r="K122" s="85"/>
      <c r="L122" s="85"/>
      <c r="M122" s="85"/>
      <c r="N122" s="85"/>
    </row>
    <row r="123" spans="1:14" ht="18.600000000000001" customHeight="1" thickBot="1">
      <c r="A123" s="551"/>
      <c r="B123" s="125"/>
      <c r="C123" s="125"/>
      <c r="D123" s="125"/>
      <c r="E123" s="125"/>
      <c r="F123" s="125"/>
      <c r="G123" s="359"/>
      <c r="H123" s="85"/>
      <c r="I123" s="85"/>
      <c r="J123" s="85"/>
      <c r="K123" s="85"/>
      <c r="L123" s="85"/>
      <c r="M123" s="85"/>
      <c r="N123" s="85"/>
    </row>
    <row r="124" spans="1:14" ht="18.600000000000001" customHeight="1">
      <c r="A124" s="121"/>
      <c r="B124" s="85"/>
      <c r="C124" s="121"/>
      <c r="D124" s="85"/>
      <c r="E124" s="85"/>
      <c r="F124" s="85"/>
      <c r="G124" s="70" t="s">
        <v>2844</v>
      </c>
      <c r="H124" s="85"/>
      <c r="I124" s="85"/>
      <c r="J124" s="85"/>
      <c r="K124" s="85"/>
      <c r="L124" s="85"/>
      <c r="M124" s="85"/>
      <c r="N124" s="85"/>
    </row>
    <row r="125" spans="1:14" ht="18.600000000000001" customHeight="1">
      <c r="A125" s="121" t="s">
        <v>1086</v>
      </c>
      <c r="B125" s="121"/>
      <c r="C125" s="121"/>
      <c r="D125" s="121"/>
      <c r="E125" s="121"/>
      <c r="F125" s="121"/>
      <c r="G125" s="121"/>
      <c r="H125" s="85"/>
      <c r="I125" s="85"/>
      <c r="J125" s="85"/>
      <c r="K125" s="85"/>
      <c r="L125" s="85"/>
      <c r="M125" s="85"/>
      <c r="N125" s="85"/>
    </row>
    <row r="126" spans="1:14" ht="12.75" customHeight="1">
      <c r="A126" s="85"/>
      <c r="B126" s="85"/>
      <c r="C126" s="85"/>
      <c r="D126" s="85"/>
      <c r="E126" s="85"/>
      <c r="F126" s="85"/>
      <c r="G126" s="85"/>
      <c r="H126" s="85"/>
      <c r="I126" s="85"/>
      <c r="J126" s="85"/>
      <c r="K126" s="85"/>
      <c r="L126" s="85"/>
      <c r="M126" s="85"/>
      <c r="N126" s="85"/>
    </row>
    <row r="127" spans="1:14" ht="12.75" customHeight="1">
      <c r="A127" s="85"/>
      <c r="B127" s="85"/>
      <c r="C127" s="85"/>
      <c r="D127" s="85"/>
      <c r="E127" s="85"/>
      <c r="F127" s="85"/>
      <c r="G127" s="85"/>
      <c r="H127" s="85"/>
      <c r="I127" s="85"/>
      <c r="J127" s="85"/>
      <c r="K127" s="85"/>
      <c r="L127" s="85"/>
      <c r="M127" s="85"/>
      <c r="N127" s="85"/>
    </row>
    <row r="128" spans="1:14" ht="12.75" customHeight="1">
      <c r="A128" s="85"/>
      <c r="B128" s="85"/>
      <c r="C128" s="85"/>
      <c r="D128" s="85"/>
      <c r="E128" s="85"/>
      <c r="F128" s="85"/>
      <c r="G128" s="85"/>
      <c r="H128" s="85"/>
      <c r="I128" s="85"/>
      <c r="J128" s="85"/>
      <c r="K128" s="85"/>
      <c r="L128" s="85"/>
      <c r="M128" s="85"/>
      <c r="N128" s="85"/>
    </row>
    <row r="129" spans="1:14" ht="12.75" customHeight="1">
      <c r="A129" s="85"/>
      <c r="B129" s="85"/>
      <c r="C129" s="70"/>
      <c r="D129" s="85"/>
      <c r="E129" s="85"/>
      <c r="F129" s="85"/>
      <c r="G129" s="85"/>
      <c r="H129" s="85"/>
      <c r="I129" s="85"/>
      <c r="J129" s="85"/>
      <c r="K129" s="85"/>
      <c r="L129" s="85"/>
      <c r="M129" s="85"/>
      <c r="N129" s="85"/>
    </row>
    <row r="130" spans="1:14" ht="12.75" customHeight="1"/>
    <row r="131" spans="1:14" ht="12.75" customHeight="1"/>
    <row r="132" spans="1:14" ht="12.75" customHeight="1">
      <c r="C132" s="70"/>
    </row>
    <row r="133" spans="1:14" ht="12.75" customHeight="1">
      <c r="C133" s="70"/>
    </row>
    <row r="134" spans="1:14" ht="12.75" customHeight="1">
      <c r="C134" s="70"/>
    </row>
    <row r="135" spans="1:14" ht="12.75" customHeight="1">
      <c r="C135" s="70"/>
    </row>
    <row r="136" spans="1:14" ht="12.75" customHeight="1">
      <c r="C136" s="70"/>
    </row>
    <row r="137" spans="1:14" ht="12.75" customHeight="1">
      <c r="C137" s="70"/>
    </row>
  </sheetData>
  <customSheetViews>
    <customSheetView guid="{4928BF23-7841-445B-B276-4DDA011E86BA}" scale="85" colorId="22" fitToPage="1" topLeftCell="A16">
      <selection activeCell="B44" sqref="B44"/>
      <rowBreaks count="1" manualBreakCount="1">
        <brk id="62" max="16383" man="1"/>
      </rowBreaks>
      <pageMargins left="0.5" right="0.5" top="0.5" bottom="0.25" header="0.5" footer="0.25"/>
      <printOptions horizontalCentered="1" verticalCentered="1"/>
      <pageSetup scale="67" fitToHeight="2" orientation="portrait" r:id="rId1"/>
      <headerFooter alignWithMargins="0"/>
    </customSheetView>
    <customSheetView guid="{10BEBEA5-666D-4E42-8C33-BE2CECB0CEEE}" scale="85" colorId="22" fitToPage="1">
      <rowBreaks count="1" manualBreakCount="1">
        <brk id="62" max="16383" man="1"/>
      </rowBreaks>
      <pageMargins left="0.5" right="0.5" top="0.5" bottom="0.25" header="0.5" footer="0.25"/>
      <printOptions horizontalCentered="1" verticalCentered="1"/>
      <pageSetup scale="40" fitToHeight="2" orientation="portrait" r:id="rId2"/>
      <headerFooter alignWithMargins="0"/>
    </customSheetView>
    <customSheetView guid="{7EABFE2B-86ED-418A-B3E7-C3498E6134E5}" scale="85" colorId="22" fitToPage="1">
      <rowBreaks count="1" manualBreakCount="1">
        <brk id="62" max="16383" man="1"/>
      </rowBreaks>
      <pageMargins left="0.5" right="0.5" top="0.5" bottom="0.25" header="0.5" footer="0.25"/>
      <printOptions horizontalCentered="1" verticalCentered="1"/>
      <pageSetup scale="40" fitToHeight="2" orientation="portrait" r:id="rId3"/>
      <headerFooter alignWithMargins="0"/>
    </customSheetView>
    <customSheetView guid="{8787D503-0E53-496F-A823-DBDA291CFB74}" scale="85" colorId="22" showPageBreaks="1" fitToPage="1">
      <rowBreaks count="2" manualBreakCount="2">
        <brk id="62" max="16383" man="1"/>
        <brk id="63" max="6" man="1"/>
      </rowBreaks>
      <pageMargins left="0.5" right="0.5" top="0.5" bottom="0.25" header="0.5" footer="0.25"/>
      <printOptions horizontalCentered="1" verticalCentered="1"/>
      <pageSetup scale="40" fitToHeight="2" orientation="portrait" r:id="rId4"/>
      <headerFooter alignWithMargins="0"/>
    </customSheetView>
    <customSheetView guid="{22D28A66-17F3-4A9A-B88B-6F61E2AD90F2}" scale="85" colorId="22" fitToPage="1">
      <rowBreaks count="2" manualBreakCount="2">
        <brk id="62" max="16383" man="1"/>
        <brk id="63" max="6" man="1"/>
      </rowBreaks>
      <pageMargins left="0.5" right="0.5" top="0.5" bottom="0.25" header="0.5" footer="0.25"/>
      <printOptions horizontalCentered="1" verticalCentered="1"/>
      <pageSetup scale="64" fitToHeight="2" orientation="portrait" r:id="rId5"/>
      <headerFooter alignWithMargins="0"/>
    </customSheetView>
    <customSheetView guid="{38FEF62C-E434-43FF-91B6-A4BAF1D28941}" scale="85" colorId="22" showPageBreaks="1" fitToPage="1" printArea="1">
      <rowBreaks count="2" manualBreakCount="2">
        <brk id="62" max="16383" man="1"/>
        <brk id="63" max="6" man="1"/>
      </rowBreaks>
      <pageMargins left="0.5" right="0.5" top="0.5" bottom="0.25" header="0.5" footer="0.25"/>
      <printOptions horizontalCentered="1" verticalCentered="1"/>
      <pageSetup scale="64" fitToHeight="2" orientation="portrait" r:id="rId6"/>
      <headerFooter alignWithMargins="0"/>
    </customSheetView>
    <customSheetView guid="{3B00EE9E-100B-4E0B-97A5-9938B41F46C6}" scale="85" colorId="22" fitToPage="1">
      <rowBreaks count="1" manualBreakCount="1">
        <brk id="62" max="16383" man="1"/>
      </rowBreaks>
      <pageMargins left="0.5" right="0.5" top="0.5" bottom="0.25" header="0.5" footer="0.25"/>
      <printOptions horizontalCentered="1" verticalCentered="1"/>
      <pageSetup scale="64" fitToHeight="2" orientation="portrait" r:id="rId7"/>
      <headerFooter alignWithMargins="0"/>
    </customSheetView>
    <customSheetView guid="{70140D13-E05C-4A32-B097-7656031EFC54}" scale="85" colorId="22" showPageBreaks="1" fitToPage="1" printArea="1">
      <rowBreaks count="1" manualBreakCount="1">
        <brk id="62" max="16383" man="1"/>
      </rowBreaks>
      <pageMargins left="0.5" right="0.5" top="0.5" bottom="0.25" header="0.5" footer="0.25"/>
      <printOptions horizontalCentered="1" verticalCentered="1"/>
      <pageSetup scale="64" fitToHeight="2" orientation="portrait" r:id="rId8"/>
      <headerFooter alignWithMargins="0"/>
    </customSheetView>
    <customSheetView guid="{3A57D69F-D25D-44C3-9DE0-88B774091642}" scale="85" colorId="22" showPageBreaks="1" fitToPage="1" printArea="1">
      <rowBreaks count="1" manualBreakCount="1">
        <brk id="62" max="16383" man="1"/>
      </rowBreaks>
      <pageMargins left="0.5" right="0.5" top="0.5" bottom="0.25" header="0.5" footer="0.25"/>
      <printOptions horizontalCentered="1" verticalCentered="1"/>
      <pageSetup scale="64" fitToHeight="2" orientation="portrait" r:id="rId9"/>
      <headerFooter alignWithMargins="0"/>
    </customSheetView>
    <customSheetView guid="{CA9A34E5-DE78-429D-AEC4-74C7250B775C}" scale="85" colorId="22" showPageBreaks="1" fitToPage="1" printArea="1">
      <rowBreaks count="1" manualBreakCount="1">
        <brk id="62" max="16383" man="1"/>
      </rowBreaks>
      <pageMargins left="0.5" right="0.5" top="0.5" bottom="0.25" header="0.5" footer="0.25"/>
      <printOptions horizontalCentered="1" verticalCentered="1"/>
      <pageSetup scale="64" fitToHeight="2" orientation="portrait" r:id="rId10"/>
      <headerFooter alignWithMargins="0"/>
    </customSheetView>
    <customSheetView guid="{B4A791FD-BFAC-4ED1-AC79-FF865E98E4E3}" scale="85" colorId="22" fitToPage="1">
      <rowBreaks count="2" manualBreakCount="2">
        <brk id="62" max="16383" man="1"/>
        <brk id="63" max="6" man="1"/>
      </rowBreaks>
      <pageMargins left="0.5" right="0.5" top="0.5" bottom="0.25" header="0.5" footer="0.25"/>
      <printOptions horizontalCentered="1" verticalCentered="1"/>
      <pageSetup scale="40" fitToHeight="2" orientation="portrait" r:id="rId11"/>
      <headerFooter alignWithMargins="0"/>
    </customSheetView>
    <customSheetView guid="{1DFCFAAB-BEA9-4033-B573-C1428C6D4616}" scale="85" colorId="22" fitToPage="1">
      <rowBreaks count="2" manualBreakCount="2">
        <brk id="62" max="16383" man="1"/>
        <brk id="63" max="6" man="1"/>
      </rowBreaks>
      <pageMargins left="0.5" right="0.5" top="0.5" bottom="0.25" header="0.5" footer="0.25"/>
      <printOptions horizontalCentered="1" verticalCentered="1"/>
      <pageSetup scale="64" fitToHeight="2" orientation="portrait" r:id="rId12"/>
      <headerFooter alignWithMargins="0"/>
    </customSheetView>
    <customSheetView guid="{24B34512-AD5F-4011-887B-567D11190E35}" scale="85" colorId="22" showPageBreaks="1" fitToPage="1">
      <rowBreaks count="1" manualBreakCount="1">
        <brk id="62" max="16383" man="1"/>
      </rowBreaks>
      <pageMargins left="0.5" right="0.5" top="0.5" bottom="0.25" header="0.5" footer="0.25"/>
      <printOptions horizontalCentered="1" verticalCentered="1"/>
      <pageSetup scale="40" fitToHeight="2" orientation="portrait" r:id="rId13"/>
      <headerFooter alignWithMargins="0"/>
    </customSheetView>
  </customSheetViews>
  <printOptions horizontalCentered="1" verticalCentered="1"/>
  <pageMargins left="0.5" right="0.5" top="0.5" bottom="0.25" header="0.5" footer="0.25"/>
  <pageSetup scale="67" fitToHeight="2" orientation="portrait" r:id="rId14"/>
  <headerFooter alignWithMargins="0"/>
  <rowBreaks count="1" manualBreakCount="1">
    <brk id="62" max="16383" man="1"/>
  </rowBreaks>
</worksheet>
</file>

<file path=xl/worksheets/sheet42.xml><?xml version="1.0" encoding="utf-8"?>
<worksheet xmlns="http://schemas.openxmlformats.org/spreadsheetml/2006/main" xmlns:r="http://schemas.openxmlformats.org/officeDocument/2006/relationships">
  <sheetPr transitionEvaluation="1"/>
  <dimension ref="A1:G218"/>
  <sheetViews>
    <sheetView defaultGridColor="0" view="pageBreakPreview" topLeftCell="A10" colorId="22" zoomScale="60" zoomScaleNormal="70" workbookViewId="0">
      <selection activeCell="N40" sqref="N40"/>
    </sheetView>
  </sheetViews>
  <sheetFormatPr defaultColWidth="9.6640625" defaultRowHeight="15"/>
  <cols>
    <col min="1" max="1" width="4.6640625" customWidth="1"/>
    <col min="2" max="2" width="6.6640625" customWidth="1"/>
    <col min="3" max="3" width="40.33203125" customWidth="1"/>
    <col min="4" max="4" width="14.6640625" customWidth="1"/>
    <col min="5" max="5" width="14.5546875" customWidth="1"/>
    <col min="6" max="6" width="13.88671875" customWidth="1"/>
    <col min="7" max="7" width="19.88671875" customWidth="1"/>
  </cols>
  <sheetData>
    <row r="1" spans="1:7" ht="15.75" thickBot="1">
      <c r="A1" s="43" t="str">
        <f>'Data Sheet'!$A$49</f>
        <v>Annual Report of Central Hudson Gas &amp; Electric Corp.</v>
      </c>
      <c r="B1" s="287"/>
      <c r="C1" s="287"/>
      <c r="D1" s="287"/>
      <c r="E1" s="287"/>
      <c r="F1" s="191" t="str">
        <f>'Data Sheet'!$A$45</f>
        <v>Year ended December 31, 2013</v>
      </c>
      <c r="G1" s="48"/>
    </row>
    <row r="2" spans="1:7" ht="15.75">
      <c r="A2" s="679"/>
      <c r="B2" s="680"/>
      <c r="C2" s="680"/>
      <c r="D2" s="680"/>
      <c r="E2" s="680"/>
      <c r="F2" s="680"/>
      <c r="G2" s="681"/>
    </row>
    <row r="3" spans="1:7" ht="15.75">
      <c r="A3" s="682" t="s">
        <v>343</v>
      </c>
      <c r="B3" s="121"/>
      <c r="C3" s="333"/>
      <c r="D3" s="333"/>
      <c r="E3" s="333"/>
      <c r="F3" s="333"/>
      <c r="G3" s="441"/>
    </row>
    <row r="4" spans="1:7">
      <c r="A4" s="92"/>
      <c r="B4" s="85"/>
      <c r="C4" s="287"/>
      <c r="D4" s="287"/>
      <c r="E4" s="287"/>
      <c r="F4" s="287"/>
      <c r="G4" s="364"/>
    </row>
    <row r="5" spans="1:7">
      <c r="A5" s="444" t="s">
        <v>2358</v>
      </c>
      <c r="B5" s="287" t="s">
        <v>344</v>
      </c>
      <c r="G5" s="51"/>
    </row>
    <row r="6" spans="1:7">
      <c r="A6" s="444" t="s">
        <v>2360</v>
      </c>
      <c r="B6" s="287" t="s">
        <v>345</v>
      </c>
      <c r="G6" s="51"/>
    </row>
    <row r="7" spans="1:7">
      <c r="A7" s="444"/>
      <c r="B7" s="287" t="s">
        <v>346</v>
      </c>
      <c r="G7" s="51"/>
    </row>
    <row r="8" spans="1:7">
      <c r="A8" s="444" t="s">
        <v>2363</v>
      </c>
      <c r="B8" s="287" t="s">
        <v>347</v>
      </c>
      <c r="G8" s="51"/>
    </row>
    <row r="9" spans="1:7">
      <c r="A9" s="444" t="s">
        <v>2366</v>
      </c>
      <c r="B9" s="287" t="s">
        <v>348</v>
      </c>
      <c r="G9" s="51"/>
    </row>
    <row r="10" spans="1:7">
      <c r="A10" s="118" t="s">
        <v>2368</v>
      </c>
      <c r="B10" s="85" t="s">
        <v>349</v>
      </c>
      <c r="G10" s="51"/>
    </row>
    <row r="11" spans="1:7">
      <c r="A11" s="118"/>
      <c r="B11" s="85" t="s">
        <v>350</v>
      </c>
      <c r="G11" s="51"/>
    </row>
    <row r="12" spans="1:7">
      <c r="A12" s="444" t="s">
        <v>2371</v>
      </c>
      <c r="B12" s="85" t="s">
        <v>351</v>
      </c>
      <c r="G12" s="51"/>
    </row>
    <row r="13" spans="1:7">
      <c r="A13" s="378"/>
      <c r="B13" s="85" t="s">
        <v>352</v>
      </c>
      <c r="G13" s="51"/>
    </row>
    <row r="14" spans="1:7">
      <c r="A14" s="92"/>
      <c r="B14" s="287" t="s">
        <v>1279</v>
      </c>
      <c r="G14" s="51"/>
    </row>
    <row r="15" spans="1:7">
      <c r="A15" s="92"/>
      <c r="B15" s="85"/>
      <c r="C15" s="287"/>
      <c r="D15" s="287"/>
      <c r="E15" s="287"/>
      <c r="F15" s="287"/>
      <c r="G15" s="364"/>
    </row>
    <row r="16" spans="1:7">
      <c r="A16" s="92"/>
      <c r="B16" s="85"/>
      <c r="C16" s="287"/>
      <c r="D16" s="287"/>
      <c r="E16" s="287"/>
      <c r="F16" s="287"/>
      <c r="G16" s="364"/>
    </row>
    <row r="17" spans="1:7">
      <c r="A17" s="683"/>
      <c r="B17" s="684"/>
      <c r="C17" s="685"/>
      <c r="D17" s="686" t="s">
        <v>1682</v>
      </c>
      <c r="E17" s="685"/>
      <c r="F17" s="685"/>
      <c r="G17" s="687" t="s">
        <v>1682</v>
      </c>
    </row>
    <row r="18" spans="1:7">
      <c r="A18" s="688"/>
      <c r="B18" s="689"/>
      <c r="C18" s="446"/>
      <c r="D18" s="690" t="s">
        <v>1684</v>
      </c>
      <c r="E18" s="446"/>
      <c r="F18" s="446"/>
      <c r="G18" s="691" t="s">
        <v>1280</v>
      </c>
    </row>
    <row r="19" spans="1:7">
      <c r="A19" s="692" t="s">
        <v>1281</v>
      </c>
      <c r="B19" s="693"/>
      <c r="C19" s="695" t="s">
        <v>2287</v>
      </c>
      <c r="D19" s="690" t="s">
        <v>1688</v>
      </c>
      <c r="E19" s="695" t="s">
        <v>1282</v>
      </c>
      <c r="F19" s="695" t="s">
        <v>1283</v>
      </c>
      <c r="G19" s="691" t="s">
        <v>1688</v>
      </c>
    </row>
    <row r="20" spans="1:7">
      <c r="A20" s="696" t="s">
        <v>1761</v>
      </c>
      <c r="B20" s="697" t="s">
        <v>2512</v>
      </c>
      <c r="C20" s="448"/>
      <c r="D20" s="698" t="s">
        <v>2513</v>
      </c>
      <c r="E20" s="699" t="s">
        <v>644</v>
      </c>
      <c r="F20" s="699" t="s">
        <v>693</v>
      </c>
      <c r="G20" s="700" t="s">
        <v>1725</v>
      </c>
    </row>
    <row r="21" spans="1:7">
      <c r="A21" s="688">
        <v>1</v>
      </c>
      <c r="B21" s="333" t="s">
        <v>1284</v>
      </c>
      <c r="C21" s="121"/>
      <c r="D21" s="445"/>
      <c r="E21" s="446"/>
      <c r="F21" s="446"/>
      <c r="G21" s="447"/>
    </row>
    <row r="22" spans="1:7">
      <c r="A22" s="688">
        <v>2</v>
      </c>
      <c r="B22" s="689" t="s">
        <v>1285</v>
      </c>
      <c r="C22" s="287" t="s">
        <v>1286</v>
      </c>
      <c r="D22" s="701">
        <v>442339</v>
      </c>
      <c r="E22" s="702"/>
      <c r="F22" s="702"/>
      <c r="G22" s="703">
        <f>D22+E22-F22</f>
        <v>442339</v>
      </c>
    </row>
    <row r="23" spans="1:7">
      <c r="A23" s="688">
        <v>3</v>
      </c>
      <c r="B23" s="689" t="s">
        <v>1287</v>
      </c>
      <c r="C23" s="287" t="s">
        <v>1288</v>
      </c>
      <c r="D23" s="704"/>
      <c r="E23" s="705"/>
      <c r="F23" s="705"/>
      <c r="G23" s="706">
        <f>D23+E23-F23</f>
        <v>0</v>
      </c>
    </row>
    <row r="24" spans="1:7">
      <c r="A24" s="688">
        <v>4</v>
      </c>
      <c r="B24" s="689" t="s">
        <v>1289</v>
      </c>
      <c r="C24" s="287" t="s">
        <v>1290</v>
      </c>
      <c r="D24" s="704"/>
      <c r="E24" s="705"/>
      <c r="F24" s="705"/>
      <c r="G24" s="706">
        <f>D24+E24-F24</f>
        <v>0</v>
      </c>
    </row>
    <row r="25" spans="1:7">
      <c r="A25" s="688">
        <v>5</v>
      </c>
      <c r="B25" s="689"/>
      <c r="C25" s="287" t="s">
        <v>1291</v>
      </c>
      <c r="D25" s="707">
        <f>SUM(D22:D24)</f>
        <v>442339</v>
      </c>
      <c r="E25" s="708">
        <f>SUM(E22:E24)</f>
        <v>0</v>
      </c>
      <c r="F25" s="708">
        <f>SUM(F22:F24)</f>
        <v>0</v>
      </c>
      <c r="G25" s="709">
        <f>SUM(G22:G24)</f>
        <v>442339</v>
      </c>
    </row>
    <row r="26" spans="1:7">
      <c r="A26" s="688">
        <v>6</v>
      </c>
      <c r="B26" s="333" t="s">
        <v>1292</v>
      </c>
      <c r="C26" s="121"/>
      <c r="D26" s="454"/>
      <c r="E26" s="459"/>
      <c r="F26" s="459"/>
      <c r="G26" s="706"/>
    </row>
    <row r="27" spans="1:7">
      <c r="A27" s="688">
        <v>7</v>
      </c>
      <c r="B27" s="333" t="s">
        <v>1293</v>
      </c>
      <c r="C27" s="121"/>
      <c r="D27" s="454"/>
      <c r="E27" s="459"/>
      <c r="F27" s="459"/>
      <c r="G27" s="706"/>
    </row>
    <row r="28" spans="1:7">
      <c r="A28" s="688">
        <v>8</v>
      </c>
      <c r="B28" s="689" t="s">
        <v>1294</v>
      </c>
      <c r="C28" s="287" t="s">
        <v>1295</v>
      </c>
      <c r="D28" s="704"/>
      <c r="E28" s="705"/>
      <c r="F28" s="705"/>
      <c r="G28" s="706">
        <f t="shared" ref="G28:G45" si="0">D28+E28-F28</f>
        <v>0</v>
      </c>
    </row>
    <row r="29" spans="1:7">
      <c r="A29" s="688">
        <v>9</v>
      </c>
      <c r="B29" s="689" t="s">
        <v>1296</v>
      </c>
      <c r="C29" s="287" t="s">
        <v>173</v>
      </c>
      <c r="D29" s="704"/>
      <c r="E29" s="705"/>
      <c r="F29" s="705"/>
      <c r="G29" s="706">
        <f t="shared" si="0"/>
        <v>0</v>
      </c>
    </row>
    <row r="30" spans="1:7">
      <c r="A30" s="688">
        <v>10</v>
      </c>
      <c r="B30" s="689" t="s">
        <v>174</v>
      </c>
      <c r="C30" s="287" t="s">
        <v>175</v>
      </c>
      <c r="D30" s="704"/>
      <c r="E30" s="705"/>
      <c r="F30" s="705"/>
      <c r="G30" s="706">
        <f t="shared" si="0"/>
        <v>0</v>
      </c>
    </row>
    <row r="31" spans="1:7">
      <c r="A31" s="688">
        <v>11</v>
      </c>
      <c r="B31" s="1674" t="s">
        <v>3663</v>
      </c>
      <c r="C31" s="287" t="s">
        <v>176</v>
      </c>
      <c r="D31" s="704"/>
      <c r="E31" s="705"/>
      <c r="F31" s="705"/>
      <c r="G31" s="706">
        <f t="shared" si="0"/>
        <v>0</v>
      </c>
    </row>
    <row r="32" spans="1:7">
      <c r="A32" s="688">
        <v>12</v>
      </c>
      <c r="B32" s="689" t="s">
        <v>177</v>
      </c>
      <c r="C32" s="287" t="s">
        <v>178</v>
      </c>
      <c r="D32" s="704"/>
      <c r="E32" s="705"/>
      <c r="F32" s="705"/>
      <c r="G32" s="706">
        <f t="shared" si="0"/>
        <v>0</v>
      </c>
    </row>
    <row r="33" spans="1:7">
      <c r="A33" s="688">
        <v>13</v>
      </c>
      <c r="B33" s="689" t="s">
        <v>179</v>
      </c>
      <c r="C33" s="287" t="s">
        <v>180</v>
      </c>
      <c r="D33" s="704" t="s">
        <v>646</v>
      </c>
      <c r="E33" s="705"/>
      <c r="F33" s="705"/>
      <c r="G33" s="706">
        <f t="shared" si="0"/>
        <v>0</v>
      </c>
    </row>
    <row r="34" spans="1:7">
      <c r="A34" s="688">
        <v>14</v>
      </c>
      <c r="B34" s="689" t="s">
        <v>181</v>
      </c>
      <c r="C34" s="287" t="s">
        <v>1568</v>
      </c>
      <c r="D34" s="704"/>
      <c r="E34" s="705"/>
      <c r="F34" s="705"/>
      <c r="G34" s="706">
        <f t="shared" si="0"/>
        <v>0</v>
      </c>
    </row>
    <row r="35" spans="1:7">
      <c r="A35" s="688">
        <v>15</v>
      </c>
      <c r="B35" s="689" t="s">
        <v>1569</v>
      </c>
      <c r="C35" s="287" t="s">
        <v>1570</v>
      </c>
      <c r="D35" s="704"/>
      <c r="E35" s="705"/>
      <c r="F35" s="705"/>
      <c r="G35" s="706">
        <f t="shared" si="0"/>
        <v>0</v>
      </c>
    </row>
    <row r="36" spans="1:7">
      <c r="A36" s="688">
        <v>16</v>
      </c>
      <c r="B36" s="689" t="s">
        <v>3664</v>
      </c>
      <c r="C36" s="287" t="s">
        <v>1571</v>
      </c>
      <c r="D36" s="704"/>
      <c r="E36" s="705"/>
      <c r="F36" s="705"/>
      <c r="G36" s="706">
        <f t="shared" si="0"/>
        <v>0</v>
      </c>
    </row>
    <row r="37" spans="1:7">
      <c r="A37" s="688">
        <v>17</v>
      </c>
      <c r="B37" s="689" t="s">
        <v>1572</v>
      </c>
      <c r="C37" s="287" t="s">
        <v>1573</v>
      </c>
      <c r="D37" s="704"/>
      <c r="E37" s="705"/>
      <c r="F37" s="705"/>
      <c r="G37" s="706">
        <f t="shared" si="0"/>
        <v>0</v>
      </c>
    </row>
    <row r="38" spans="1:7">
      <c r="A38" s="688">
        <v>18</v>
      </c>
      <c r="B38" s="689" t="s">
        <v>1574</v>
      </c>
      <c r="C38" s="287" t="s">
        <v>1575</v>
      </c>
      <c r="D38" s="704"/>
      <c r="E38" s="705"/>
      <c r="F38" s="705"/>
      <c r="G38" s="706">
        <f t="shared" si="0"/>
        <v>0</v>
      </c>
    </row>
    <row r="39" spans="1:7">
      <c r="A39" s="688">
        <v>19</v>
      </c>
      <c r="B39" s="689" t="s">
        <v>1576</v>
      </c>
      <c r="C39" s="287" t="s">
        <v>1577</v>
      </c>
      <c r="D39" s="704" t="s">
        <v>646</v>
      </c>
      <c r="E39" s="705"/>
      <c r="F39" s="705"/>
      <c r="G39" s="706">
        <f t="shared" si="0"/>
        <v>0</v>
      </c>
    </row>
    <row r="40" spans="1:7">
      <c r="A40" s="688">
        <v>20</v>
      </c>
      <c r="B40" s="689" t="s">
        <v>1578</v>
      </c>
      <c r="C40" s="287" t="s">
        <v>1579</v>
      </c>
      <c r="D40" s="704"/>
      <c r="E40" s="705"/>
      <c r="F40" s="705"/>
      <c r="G40" s="706">
        <f t="shared" si="0"/>
        <v>0</v>
      </c>
    </row>
    <row r="41" spans="1:7">
      <c r="A41" s="688">
        <v>21</v>
      </c>
      <c r="B41" s="689" t="s">
        <v>1580</v>
      </c>
      <c r="C41" s="287" t="s">
        <v>1581</v>
      </c>
      <c r="D41" s="704"/>
      <c r="E41" s="705"/>
      <c r="F41" s="705"/>
      <c r="G41" s="706">
        <f t="shared" si="0"/>
        <v>0</v>
      </c>
    </row>
    <row r="42" spans="1:7">
      <c r="A42" s="688">
        <v>22</v>
      </c>
      <c r="B42" s="689" t="s">
        <v>1582</v>
      </c>
      <c r="C42" s="287" t="s">
        <v>1583</v>
      </c>
      <c r="D42" s="704"/>
      <c r="E42" s="705"/>
      <c r="F42" s="705"/>
      <c r="G42" s="706">
        <f t="shared" si="0"/>
        <v>0</v>
      </c>
    </row>
    <row r="43" spans="1:7">
      <c r="A43" s="688">
        <v>23</v>
      </c>
      <c r="B43" s="689" t="s">
        <v>1584</v>
      </c>
      <c r="C43" s="287" t="s">
        <v>1585</v>
      </c>
      <c r="D43" s="704"/>
      <c r="E43" s="705"/>
      <c r="F43" s="705"/>
      <c r="G43" s="706">
        <f t="shared" si="0"/>
        <v>0</v>
      </c>
    </row>
    <row r="44" spans="1:7">
      <c r="A44" s="688">
        <v>24</v>
      </c>
      <c r="B44" s="689" t="s">
        <v>3665</v>
      </c>
      <c r="C44" s="287" t="s">
        <v>1586</v>
      </c>
      <c r="D44" s="704"/>
      <c r="E44" s="705"/>
      <c r="F44" s="705"/>
      <c r="G44" s="706">
        <f t="shared" si="0"/>
        <v>0</v>
      </c>
    </row>
    <row r="45" spans="1:7">
      <c r="A45" s="688">
        <v>25</v>
      </c>
      <c r="B45" s="689" t="s">
        <v>1587</v>
      </c>
      <c r="C45" s="287" t="s">
        <v>1588</v>
      </c>
      <c r="D45" s="704"/>
      <c r="E45" s="705"/>
      <c r="F45" s="705"/>
      <c r="G45" s="706">
        <f t="shared" si="0"/>
        <v>0</v>
      </c>
    </row>
    <row r="46" spans="1:7">
      <c r="A46" s="688">
        <v>26</v>
      </c>
      <c r="B46" s="85"/>
      <c r="C46" s="287" t="s">
        <v>1589</v>
      </c>
      <c r="D46" s="707">
        <f>SUM(D28:D45)</f>
        <v>0</v>
      </c>
      <c r="E46" s="708">
        <f>SUM(E28:E45)</f>
        <v>0</v>
      </c>
      <c r="F46" s="708">
        <f>SUM(F28:F45)</f>
        <v>0</v>
      </c>
      <c r="G46" s="709">
        <f>SUM(G28:G45)</f>
        <v>0</v>
      </c>
    </row>
    <row r="47" spans="1:7">
      <c r="A47" s="688">
        <v>27</v>
      </c>
      <c r="B47" s="121" t="s">
        <v>152</v>
      </c>
      <c r="C47" s="333"/>
      <c r="D47" s="704"/>
      <c r="E47" s="705"/>
      <c r="F47" s="705"/>
      <c r="G47" s="706"/>
    </row>
    <row r="48" spans="1:7">
      <c r="A48" s="688">
        <v>28</v>
      </c>
      <c r="B48" s="1674" t="s">
        <v>3725</v>
      </c>
      <c r="C48" s="287" t="s">
        <v>153</v>
      </c>
      <c r="D48" s="704"/>
      <c r="E48" s="705"/>
      <c r="F48" s="705"/>
      <c r="G48" s="706">
        <f t="shared" ref="G48:G55" si="1">D48+E48-F48</f>
        <v>0</v>
      </c>
    </row>
    <row r="49" spans="1:7">
      <c r="A49" s="688">
        <v>29</v>
      </c>
      <c r="B49" s="689" t="s">
        <v>154</v>
      </c>
      <c r="C49" s="287" t="s">
        <v>155</v>
      </c>
      <c r="D49" s="704"/>
      <c r="E49" s="705"/>
      <c r="F49" s="705"/>
      <c r="G49" s="706">
        <f t="shared" si="1"/>
        <v>0</v>
      </c>
    </row>
    <row r="50" spans="1:7">
      <c r="A50" s="688">
        <v>30</v>
      </c>
      <c r="B50" s="689" t="s">
        <v>156</v>
      </c>
      <c r="C50" s="287" t="s">
        <v>157</v>
      </c>
      <c r="D50" s="704"/>
      <c r="E50" s="705"/>
      <c r="F50" s="705"/>
      <c r="G50" s="706">
        <f t="shared" si="1"/>
        <v>0</v>
      </c>
    </row>
    <row r="51" spans="1:7">
      <c r="A51" s="688">
        <v>31</v>
      </c>
      <c r="B51" s="689" t="s">
        <v>158</v>
      </c>
      <c r="C51" s="287" t="s">
        <v>159</v>
      </c>
      <c r="D51" s="704"/>
      <c r="E51" s="705"/>
      <c r="F51" s="705"/>
      <c r="G51" s="706">
        <f t="shared" si="1"/>
        <v>0</v>
      </c>
    </row>
    <row r="52" spans="1:7">
      <c r="A52" s="688">
        <v>32</v>
      </c>
      <c r="B52" s="689" t="s">
        <v>160</v>
      </c>
      <c r="C52" s="287" t="s">
        <v>161</v>
      </c>
      <c r="D52" s="704"/>
      <c r="E52" s="705"/>
      <c r="F52" s="705"/>
      <c r="G52" s="706">
        <f t="shared" si="1"/>
        <v>0</v>
      </c>
    </row>
    <row r="53" spans="1:7">
      <c r="A53" s="688">
        <v>33</v>
      </c>
      <c r="B53" s="689" t="s">
        <v>162</v>
      </c>
      <c r="C53" s="287" t="s">
        <v>163</v>
      </c>
      <c r="D53" s="704"/>
      <c r="E53" s="705"/>
      <c r="F53" s="705"/>
      <c r="G53" s="706">
        <f t="shared" si="1"/>
        <v>0</v>
      </c>
    </row>
    <row r="54" spans="1:7">
      <c r="A54" s="688">
        <v>34</v>
      </c>
      <c r="B54" s="689" t="s">
        <v>164</v>
      </c>
      <c r="C54" s="287" t="s">
        <v>165</v>
      </c>
      <c r="D54" s="704"/>
      <c r="E54" s="705"/>
      <c r="F54" s="705"/>
      <c r="G54" s="706">
        <f t="shared" si="1"/>
        <v>0</v>
      </c>
    </row>
    <row r="55" spans="1:7">
      <c r="A55" s="688">
        <v>35</v>
      </c>
      <c r="B55" s="689" t="s">
        <v>166</v>
      </c>
      <c r="C55" s="85" t="s">
        <v>1586</v>
      </c>
      <c r="D55" s="305"/>
      <c r="E55" s="85"/>
      <c r="F55" s="305"/>
      <c r="G55" s="706">
        <f t="shared" si="1"/>
        <v>0</v>
      </c>
    </row>
    <row r="56" spans="1:7">
      <c r="A56" s="688">
        <v>36</v>
      </c>
      <c r="B56" s="689"/>
      <c r="C56" s="287" t="s">
        <v>167</v>
      </c>
      <c r="D56" s="710">
        <f>SUM(D48:D55)</f>
        <v>0</v>
      </c>
      <c r="E56" s="711">
        <f>SUM(E48:E55)</f>
        <v>0</v>
      </c>
      <c r="F56" s="711">
        <f>SUM(F48:F55)</f>
        <v>0</v>
      </c>
      <c r="G56" s="712">
        <f>SUM(G48:G55)</f>
        <v>0</v>
      </c>
    </row>
    <row r="57" spans="1:7">
      <c r="A57" s="688">
        <v>37</v>
      </c>
      <c r="B57" s="693"/>
      <c r="C57" s="287" t="s">
        <v>168</v>
      </c>
      <c r="D57" s="713">
        <f>D46+D56</f>
        <v>0</v>
      </c>
      <c r="E57" s="714">
        <f>E46+E56</f>
        <v>0</v>
      </c>
      <c r="F57" s="714">
        <f>F46+F56</f>
        <v>0</v>
      </c>
      <c r="G57" s="715">
        <f>G46+G56</f>
        <v>0</v>
      </c>
    </row>
    <row r="58" spans="1:7">
      <c r="A58" s="688">
        <v>38</v>
      </c>
      <c r="B58" s="693" t="s">
        <v>169</v>
      </c>
      <c r="C58" s="333"/>
      <c r="D58" s="716" t="s">
        <v>2159</v>
      </c>
      <c r="E58" s="717"/>
      <c r="F58" s="716"/>
      <c r="G58" s="706">
        <f>D58+E58-F58</f>
        <v>0</v>
      </c>
    </row>
    <row r="59" spans="1:7">
      <c r="A59" s="688">
        <v>39</v>
      </c>
      <c r="B59" s="693"/>
      <c r="C59" s="287" t="s">
        <v>170</v>
      </c>
      <c r="D59" s="718">
        <f>D57+D58</f>
        <v>0</v>
      </c>
      <c r="E59" s="719">
        <f>E57+E58</f>
        <v>0</v>
      </c>
      <c r="F59" s="719">
        <f>F57+F58</f>
        <v>0</v>
      </c>
      <c r="G59" s="720">
        <f>G57+G58</f>
        <v>0</v>
      </c>
    </row>
    <row r="60" spans="1:7" ht="15.75" thickBot="1">
      <c r="A60" s="688"/>
      <c r="B60" s="693"/>
      <c r="C60" s="287"/>
      <c r="D60" s="721"/>
      <c r="E60" s="722"/>
      <c r="F60" s="722"/>
      <c r="G60" s="723"/>
    </row>
    <row r="61" spans="1:7">
      <c r="A61" s="724"/>
      <c r="B61" s="437"/>
      <c r="C61" s="437"/>
      <c r="D61" s="437"/>
      <c r="E61" s="437"/>
      <c r="F61" s="437"/>
      <c r="G61" s="288" t="s">
        <v>1201</v>
      </c>
    </row>
    <row r="62" spans="1:7">
      <c r="A62" s="121" t="s">
        <v>171</v>
      </c>
      <c r="B62" s="333"/>
      <c r="C62" s="333"/>
      <c r="D62" s="333"/>
      <c r="E62" s="333"/>
      <c r="F62" s="333"/>
      <c r="G62" s="333"/>
    </row>
    <row r="63" spans="1:7" ht="15.75" thickBot="1">
      <c r="A63" s="43" t="str">
        <f>'Data Sheet'!$A$49</f>
        <v>Annual Report of Central Hudson Gas &amp; Electric Corp.</v>
      </c>
      <c r="B63" s="287"/>
      <c r="C63" s="287"/>
      <c r="D63" s="287"/>
      <c r="E63" s="287"/>
      <c r="F63" s="191" t="str">
        <f>'Data Sheet'!$A$45</f>
        <v>Year ended December 31, 2013</v>
      </c>
      <c r="G63" s="48"/>
    </row>
    <row r="64" spans="1:7" ht="15.75">
      <c r="A64" s="679"/>
      <c r="B64" s="680"/>
      <c r="C64" s="680"/>
      <c r="D64" s="680"/>
      <c r="E64" s="680"/>
      <c r="F64" s="680"/>
      <c r="G64" s="681"/>
    </row>
    <row r="65" spans="1:7" ht="15.75">
      <c r="A65" s="682" t="s">
        <v>172</v>
      </c>
      <c r="B65" s="333"/>
      <c r="C65" s="333"/>
      <c r="D65" s="333"/>
      <c r="E65" s="333"/>
      <c r="F65" s="333"/>
      <c r="G65" s="441"/>
    </row>
    <row r="66" spans="1:7">
      <c r="A66" s="440"/>
      <c r="B66" s="333"/>
      <c r="C66" s="333"/>
      <c r="D66" s="333"/>
      <c r="E66" s="333"/>
      <c r="F66" s="333"/>
      <c r="G66" s="441"/>
    </row>
    <row r="67" spans="1:7">
      <c r="A67" s="440"/>
      <c r="B67" s="333"/>
      <c r="C67" s="333"/>
      <c r="D67" s="333"/>
      <c r="E67" s="333"/>
      <c r="F67" s="333"/>
      <c r="G67" s="441"/>
    </row>
    <row r="68" spans="1:7">
      <c r="A68" s="725"/>
      <c r="B68" s="449"/>
      <c r="C68" s="449"/>
      <c r="D68" s="449"/>
      <c r="E68" s="449"/>
      <c r="F68" s="449"/>
      <c r="G68" s="485"/>
    </row>
    <row r="69" spans="1:7">
      <c r="A69" s="683"/>
      <c r="B69" s="684"/>
      <c r="C69" s="685"/>
      <c r="D69" s="686" t="s">
        <v>1682</v>
      </c>
      <c r="E69" s="685"/>
      <c r="F69" s="685"/>
      <c r="G69" s="687" t="s">
        <v>1682</v>
      </c>
    </row>
    <row r="70" spans="1:7">
      <c r="A70" s="688"/>
      <c r="B70" s="689"/>
      <c r="C70" s="446"/>
      <c r="D70" s="690" t="s">
        <v>1684</v>
      </c>
      <c r="E70" s="446"/>
      <c r="F70" s="446"/>
      <c r="G70" s="691" t="s">
        <v>1280</v>
      </c>
    </row>
    <row r="71" spans="1:7">
      <c r="A71" s="688" t="s">
        <v>1281</v>
      </c>
      <c r="B71" s="693" t="s">
        <v>2287</v>
      </c>
      <c r="C71" s="618"/>
      <c r="D71" s="690" t="s">
        <v>1688</v>
      </c>
      <c r="E71" s="695" t="s">
        <v>1282</v>
      </c>
      <c r="F71" s="695" t="s">
        <v>1283</v>
      </c>
      <c r="G71" s="691" t="s">
        <v>1688</v>
      </c>
    </row>
    <row r="72" spans="1:7">
      <c r="A72" s="726" t="s">
        <v>1761</v>
      </c>
      <c r="B72" s="697" t="s">
        <v>2512</v>
      </c>
      <c r="C72" s="513"/>
      <c r="D72" s="698" t="s">
        <v>2513</v>
      </c>
      <c r="E72" s="699" t="s">
        <v>644</v>
      </c>
      <c r="F72" s="699" t="s">
        <v>693</v>
      </c>
      <c r="G72" s="700" t="s">
        <v>1725</v>
      </c>
    </row>
    <row r="73" spans="1:7">
      <c r="A73" s="688">
        <v>40</v>
      </c>
      <c r="B73" s="693" t="s">
        <v>700</v>
      </c>
      <c r="C73" s="618"/>
      <c r="D73" s="445"/>
      <c r="E73" s="446"/>
      <c r="F73" s="446"/>
      <c r="G73" s="447"/>
    </row>
    <row r="74" spans="1:7">
      <c r="A74" s="688">
        <v>41</v>
      </c>
      <c r="B74" s="693" t="s">
        <v>701</v>
      </c>
      <c r="C74" s="618"/>
      <c r="D74" s="445"/>
      <c r="E74" s="446"/>
      <c r="F74" s="446"/>
      <c r="G74" s="447"/>
    </row>
    <row r="75" spans="1:7">
      <c r="A75" s="688">
        <v>42</v>
      </c>
      <c r="B75" s="689" t="s">
        <v>702</v>
      </c>
      <c r="C75" s="446" t="s">
        <v>703</v>
      </c>
      <c r="D75" s="727"/>
      <c r="E75" s="728"/>
      <c r="F75" s="728"/>
      <c r="G75" s="706">
        <f t="shared" ref="G75:G86" si="2">D75+E75-F75</f>
        <v>0</v>
      </c>
    </row>
    <row r="76" spans="1:7">
      <c r="A76" s="688">
        <v>43</v>
      </c>
      <c r="B76" s="689" t="s">
        <v>704</v>
      </c>
      <c r="C76" s="446" t="s">
        <v>176</v>
      </c>
      <c r="D76" s="704"/>
      <c r="E76" s="705"/>
      <c r="F76" s="705"/>
      <c r="G76" s="706">
        <f t="shared" si="2"/>
        <v>0</v>
      </c>
    </row>
    <row r="77" spans="1:7">
      <c r="A77" s="688">
        <v>44</v>
      </c>
      <c r="B77" s="689" t="s">
        <v>705</v>
      </c>
      <c r="C77" s="446" t="s">
        <v>155</v>
      </c>
      <c r="D77" s="704"/>
      <c r="E77" s="705"/>
      <c r="F77" s="705"/>
      <c r="G77" s="706">
        <f t="shared" si="2"/>
        <v>0</v>
      </c>
    </row>
    <row r="78" spans="1:7">
      <c r="A78" s="688">
        <v>45</v>
      </c>
      <c r="B78" s="689" t="s">
        <v>706</v>
      </c>
      <c r="C78" s="446" t="s">
        <v>707</v>
      </c>
      <c r="D78" s="704"/>
      <c r="E78" s="705"/>
      <c r="F78" s="705"/>
      <c r="G78" s="706">
        <f t="shared" si="2"/>
        <v>0</v>
      </c>
    </row>
    <row r="79" spans="1:7">
      <c r="A79" s="688">
        <v>46</v>
      </c>
      <c r="B79" s="689" t="s">
        <v>708</v>
      </c>
      <c r="C79" s="446" t="s">
        <v>709</v>
      </c>
      <c r="D79" s="704"/>
      <c r="E79" s="705"/>
      <c r="F79" s="705"/>
      <c r="G79" s="706">
        <f t="shared" si="2"/>
        <v>0</v>
      </c>
    </row>
    <row r="80" spans="1:7">
      <c r="A80" s="688">
        <v>47</v>
      </c>
      <c r="B80" s="689" t="s">
        <v>710</v>
      </c>
      <c r="C80" s="446" t="s">
        <v>711</v>
      </c>
      <c r="D80" s="704"/>
      <c r="E80" s="705"/>
      <c r="F80" s="705"/>
      <c r="G80" s="706">
        <f t="shared" si="2"/>
        <v>0</v>
      </c>
    </row>
    <row r="81" spans="1:7">
      <c r="A81" s="688">
        <v>48</v>
      </c>
      <c r="B81" s="689" t="s">
        <v>712</v>
      </c>
      <c r="C81" s="446" t="s">
        <v>713</v>
      </c>
      <c r="D81" s="704"/>
      <c r="E81" s="705"/>
      <c r="F81" s="705"/>
      <c r="G81" s="706">
        <f t="shared" si="2"/>
        <v>0</v>
      </c>
    </row>
    <row r="82" spans="1:7">
      <c r="A82" s="688">
        <v>49</v>
      </c>
      <c r="B82" s="689" t="s">
        <v>714</v>
      </c>
      <c r="C82" s="446" t="s">
        <v>715</v>
      </c>
      <c r="D82" s="704"/>
      <c r="E82" s="705"/>
      <c r="F82" s="705"/>
      <c r="G82" s="706">
        <f t="shared" si="2"/>
        <v>0</v>
      </c>
    </row>
    <row r="83" spans="1:7">
      <c r="A83" s="688">
        <v>50</v>
      </c>
      <c r="B83" s="689" t="s">
        <v>716</v>
      </c>
      <c r="C83" s="446" t="s">
        <v>717</v>
      </c>
      <c r="D83" s="704"/>
      <c r="E83" s="705"/>
      <c r="F83" s="705"/>
      <c r="G83" s="706">
        <f t="shared" si="2"/>
        <v>0</v>
      </c>
    </row>
    <row r="84" spans="1:7">
      <c r="A84" s="688">
        <v>51</v>
      </c>
      <c r="B84" s="689" t="s">
        <v>718</v>
      </c>
      <c r="C84" s="446" t="s">
        <v>719</v>
      </c>
      <c r="D84" s="704"/>
      <c r="E84" s="705"/>
      <c r="F84" s="705"/>
      <c r="G84" s="706">
        <f t="shared" si="2"/>
        <v>0</v>
      </c>
    </row>
    <row r="85" spans="1:7">
      <c r="A85" s="688">
        <v>52</v>
      </c>
      <c r="B85" s="689" t="s">
        <v>720</v>
      </c>
      <c r="C85" s="446" t="s">
        <v>1585</v>
      </c>
      <c r="D85" s="704"/>
      <c r="E85" s="705"/>
      <c r="F85" s="705"/>
      <c r="G85" s="706">
        <f t="shared" si="2"/>
        <v>0</v>
      </c>
    </row>
    <row r="86" spans="1:7">
      <c r="A86" s="688">
        <v>53</v>
      </c>
      <c r="B86" s="689" t="s">
        <v>721</v>
      </c>
      <c r="C86" s="446" t="s">
        <v>1586</v>
      </c>
      <c r="D86" s="704"/>
      <c r="E86" s="705"/>
      <c r="F86" s="705"/>
      <c r="G86" s="706">
        <f t="shared" si="2"/>
        <v>0</v>
      </c>
    </row>
    <row r="87" spans="1:7">
      <c r="A87" s="688">
        <v>54</v>
      </c>
      <c r="B87" s="689"/>
      <c r="C87" s="446" t="s">
        <v>722</v>
      </c>
      <c r="D87" s="707">
        <f>SUM(D75:D86)</f>
        <v>0</v>
      </c>
      <c r="E87" s="708">
        <f>SUM(E75:E86)</f>
        <v>0</v>
      </c>
      <c r="F87" s="708">
        <f>SUM(F75:F86)</f>
        <v>0</v>
      </c>
      <c r="G87" s="709">
        <f>SUM(G75:G86)</f>
        <v>0</v>
      </c>
    </row>
    <row r="88" spans="1:7">
      <c r="A88" s="688">
        <v>55</v>
      </c>
      <c r="B88" s="693" t="s">
        <v>723</v>
      </c>
      <c r="C88" s="618"/>
      <c r="D88" s="454"/>
      <c r="E88" s="459"/>
      <c r="F88" s="459"/>
      <c r="G88" s="706"/>
    </row>
    <row r="89" spans="1:7">
      <c r="A89" s="688">
        <v>56</v>
      </c>
      <c r="B89" s="689" t="s">
        <v>724</v>
      </c>
      <c r="C89" s="446" t="s">
        <v>153</v>
      </c>
      <c r="D89" s="704"/>
      <c r="E89" s="705"/>
      <c r="F89" s="705"/>
      <c r="G89" s="706">
        <f t="shared" ref="G89:G97" si="3">D89+E89-F89</f>
        <v>0</v>
      </c>
    </row>
    <row r="90" spans="1:7">
      <c r="A90" s="688">
        <v>57</v>
      </c>
      <c r="B90" s="689" t="s">
        <v>725</v>
      </c>
      <c r="C90" s="446" t="s">
        <v>155</v>
      </c>
      <c r="D90" s="704"/>
      <c r="E90" s="705"/>
      <c r="F90" s="705"/>
      <c r="G90" s="706">
        <f t="shared" si="3"/>
        <v>0</v>
      </c>
    </row>
    <row r="91" spans="1:7">
      <c r="A91" s="688">
        <v>58</v>
      </c>
      <c r="B91" s="689" t="s">
        <v>726</v>
      </c>
      <c r="C91" s="446" t="s">
        <v>727</v>
      </c>
      <c r="D91" s="704"/>
      <c r="E91" s="705"/>
      <c r="F91" s="705"/>
      <c r="G91" s="706">
        <f t="shared" si="3"/>
        <v>0</v>
      </c>
    </row>
    <row r="92" spans="1:7">
      <c r="A92" s="688">
        <v>59</v>
      </c>
      <c r="B92" s="689" t="s">
        <v>728</v>
      </c>
      <c r="C92" s="446" t="s">
        <v>1585</v>
      </c>
      <c r="D92" s="704"/>
      <c r="E92" s="705"/>
      <c r="F92" s="705"/>
      <c r="G92" s="706">
        <f t="shared" si="3"/>
        <v>0</v>
      </c>
    </row>
    <row r="93" spans="1:7">
      <c r="A93" s="688">
        <v>60</v>
      </c>
      <c r="B93" s="689" t="s">
        <v>729</v>
      </c>
      <c r="C93" s="446" t="s">
        <v>730</v>
      </c>
      <c r="D93" s="704"/>
      <c r="E93" s="705"/>
      <c r="F93" s="705"/>
      <c r="G93" s="706">
        <f t="shared" si="3"/>
        <v>0</v>
      </c>
    </row>
    <row r="94" spans="1:7">
      <c r="A94" s="688">
        <v>61</v>
      </c>
      <c r="B94" s="689" t="s">
        <v>731</v>
      </c>
      <c r="C94" s="446" t="s">
        <v>732</v>
      </c>
      <c r="D94" s="704"/>
      <c r="E94" s="705"/>
      <c r="F94" s="705"/>
      <c r="G94" s="706">
        <f t="shared" si="3"/>
        <v>0</v>
      </c>
    </row>
    <row r="95" spans="1:7">
      <c r="A95" s="688">
        <v>62</v>
      </c>
      <c r="B95" s="689" t="s">
        <v>733</v>
      </c>
      <c r="C95" s="446" t="s">
        <v>163</v>
      </c>
      <c r="D95" s="704"/>
      <c r="E95" s="705"/>
      <c r="F95" s="705"/>
      <c r="G95" s="706">
        <f t="shared" si="3"/>
        <v>0</v>
      </c>
    </row>
    <row r="96" spans="1:7">
      <c r="A96" s="688">
        <v>63</v>
      </c>
      <c r="B96" s="689" t="s">
        <v>734</v>
      </c>
      <c r="C96" s="446" t="s">
        <v>719</v>
      </c>
      <c r="D96" s="704"/>
      <c r="E96" s="705"/>
      <c r="F96" s="705"/>
      <c r="G96" s="706">
        <f t="shared" si="3"/>
        <v>0</v>
      </c>
    </row>
    <row r="97" spans="1:7">
      <c r="A97" s="688">
        <v>64</v>
      </c>
      <c r="B97" s="689" t="s">
        <v>735</v>
      </c>
      <c r="C97" s="446" t="s">
        <v>1586</v>
      </c>
      <c r="D97" s="704"/>
      <c r="E97" s="705"/>
      <c r="F97" s="705"/>
      <c r="G97" s="706">
        <f t="shared" si="3"/>
        <v>0</v>
      </c>
    </row>
    <row r="98" spans="1:7">
      <c r="A98" s="688">
        <v>65</v>
      </c>
      <c r="B98" s="689"/>
      <c r="C98" s="446" t="s">
        <v>736</v>
      </c>
      <c r="D98" s="707">
        <f>SUM(D89:D97)</f>
        <v>0</v>
      </c>
      <c r="E98" s="708">
        <f>SUM(E89:E97)</f>
        <v>0</v>
      </c>
      <c r="F98" s="708">
        <f>SUM(F89:F97)</f>
        <v>0</v>
      </c>
      <c r="G98" s="709">
        <f>SUM(G89:G97)</f>
        <v>0</v>
      </c>
    </row>
    <row r="99" spans="1:7">
      <c r="A99" s="688">
        <v>66</v>
      </c>
      <c r="B99" s="693" t="s">
        <v>737</v>
      </c>
      <c r="C99" s="694"/>
      <c r="D99" s="454"/>
      <c r="E99" s="459"/>
      <c r="F99" s="459"/>
      <c r="G99" s="706"/>
    </row>
    <row r="100" spans="1:7">
      <c r="A100" s="688">
        <v>67</v>
      </c>
      <c r="B100" s="693" t="s">
        <v>738</v>
      </c>
      <c r="C100" s="694"/>
      <c r="D100" s="454"/>
      <c r="E100" s="459"/>
      <c r="F100" s="459"/>
      <c r="G100" s="706"/>
    </row>
    <row r="101" spans="1:7">
      <c r="A101" s="688">
        <v>68</v>
      </c>
      <c r="B101" s="689" t="s">
        <v>739</v>
      </c>
      <c r="C101" s="446" t="s">
        <v>153</v>
      </c>
      <c r="D101" s="454"/>
      <c r="E101" s="459"/>
      <c r="F101" s="459"/>
      <c r="G101" s="706">
        <f t="shared" ref="G101:G108" si="4">D101+E101-F101</f>
        <v>0</v>
      </c>
    </row>
    <row r="102" spans="1:7">
      <c r="A102" s="688">
        <v>69</v>
      </c>
      <c r="B102" s="689" t="s">
        <v>740</v>
      </c>
      <c r="C102" s="446" t="s">
        <v>155</v>
      </c>
      <c r="D102" s="454"/>
      <c r="E102" s="459"/>
      <c r="F102" s="459"/>
      <c r="G102" s="706">
        <f t="shared" si="4"/>
        <v>0</v>
      </c>
    </row>
    <row r="103" spans="1:7">
      <c r="A103" s="688">
        <v>70</v>
      </c>
      <c r="B103" s="689" t="s">
        <v>741</v>
      </c>
      <c r="C103" s="446" t="s">
        <v>742</v>
      </c>
      <c r="D103" s="454"/>
      <c r="E103" s="459"/>
      <c r="F103" s="459"/>
      <c r="G103" s="706">
        <f t="shared" si="4"/>
        <v>0</v>
      </c>
    </row>
    <row r="104" spans="1:7">
      <c r="A104" s="688">
        <v>71</v>
      </c>
      <c r="B104" s="689" t="s">
        <v>743</v>
      </c>
      <c r="C104" s="446" t="s">
        <v>744</v>
      </c>
      <c r="D104" s="454"/>
      <c r="E104" s="459"/>
      <c r="F104" s="459"/>
      <c r="G104" s="706">
        <f t="shared" si="4"/>
        <v>0</v>
      </c>
    </row>
    <row r="105" spans="1:7">
      <c r="A105" s="688">
        <v>72</v>
      </c>
      <c r="B105" s="689" t="s">
        <v>745</v>
      </c>
      <c r="C105" s="446" t="s">
        <v>746</v>
      </c>
      <c r="D105" s="454"/>
      <c r="E105" s="459"/>
      <c r="F105" s="459"/>
      <c r="G105" s="706">
        <f t="shared" si="4"/>
        <v>0</v>
      </c>
    </row>
    <row r="106" spans="1:7">
      <c r="A106" s="688">
        <v>73</v>
      </c>
      <c r="B106" s="689" t="s">
        <v>747</v>
      </c>
      <c r="C106" s="446" t="s">
        <v>717</v>
      </c>
      <c r="D106" s="454"/>
      <c r="E106" s="459"/>
      <c r="F106" s="459"/>
      <c r="G106" s="706">
        <f t="shared" si="4"/>
        <v>0</v>
      </c>
    </row>
    <row r="107" spans="1:7">
      <c r="A107" s="688">
        <v>74</v>
      </c>
      <c r="B107" s="689" t="s">
        <v>748</v>
      </c>
      <c r="C107" s="446" t="s">
        <v>749</v>
      </c>
      <c r="D107" s="454"/>
      <c r="E107" s="459"/>
      <c r="F107" s="459"/>
      <c r="G107" s="706">
        <f t="shared" si="4"/>
        <v>0</v>
      </c>
    </row>
    <row r="108" spans="1:7">
      <c r="A108" s="688">
        <v>75</v>
      </c>
      <c r="B108" s="689" t="s">
        <v>750</v>
      </c>
      <c r="C108" s="446" t="s">
        <v>1586</v>
      </c>
      <c r="D108" s="454"/>
      <c r="E108" s="459"/>
      <c r="F108" s="459"/>
      <c r="G108" s="706">
        <f t="shared" si="4"/>
        <v>0</v>
      </c>
    </row>
    <row r="109" spans="1:7">
      <c r="A109" s="688">
        <v>76</v>
      </c>
      <c r="B109" s="689"/>
      <c r="C109" s="446" t="s">
        <v>751</v>
      </c>
      <c r="D109" s="729"/>
      <c r="E109" s="730"/>
      <c r="F109" s="730"/>
      <c r="G109" s="731"/>
    </row>
    <row r="110" spans="1:7">
      <c r="A110" s="688">
        <v>77</v>
      </c>
      <c r="B110" s="689"/>
      <c r="C110" s="446" t="s">
        <v>752</v>
      </c>
      <c r="D110" s="460">
        <f>SUM(D101:D108)</f>
        <v>0</v>
      </c>
      <c r="E110" s="461">
        <f>SUM(E101:E108)</f>
        <v>0</v>
      </c>
      <c r="F110" s="461">
        <f>SUM(F101:F108)</f>
        <v>0</v>
      </c>
      <c r="G110" s="732">
        <f>SUM(G101:G108)</f>
        <v>0</v>
      </c>
    </row>
    <row r="111" spans="1:7">
      <c r="A111" s="688">
        <v>78</v>
      </c>
      <c r="B111" s="689"/>
      <c r="C111" s="446" t="s">
        <v>753</v>
      </c>
      <c r="D111" s="460">
        <f>D87+D98+D110</f>
        <v>0</v>
      </c>
      <c r="E111" s="461">
        <f>E87+E98+E110</f>
        <v>0</v>
      </c>
      <c r="F111" s="461">
        <f>F87+F98+F110</f>
        <v>0</v>
      </c>
      <c r="G111" s="732">
        <f>G87+G98+G110</f>
        <v>0</v>
      </c>
    </row>
    <row r="112" spans="1:7">
      <c r="A112" s="688">
        <v>79</v>
      </c>
      <c r="B112" s="693" t="s">
        <v>754</v>
      </c>
      <c r="C112" s="618"/>
      <c r="D112" s="454"/>
      <c r="E112" s="459"/>
      <c r="F112" s="459"/>
      <c r="G112" s="706"/>
    </row>
    <row r="113" spans="1:7">
      <c r="A113" s="688">
        <v>80</v>
      </c>
      <c r="B113" s="689" t="s">
        <v>755</v>
      </c>
      <c r="C113" s="446" t="s">
        <v>153</v>
      </c>
      <c r="D113" s="704">
        <v>532231</v>
      </c>
      <c r="E113" s="705">
        <v>0</v>
      </c>
      <c r="F113" s="705">
        <v>0</v>
      </c>
      <c r="G113" s="706">
        <f t="shared" ref="G113:G120" si="5">D113+E113-F113</f>
        <v>532231</v>
      </c>
    </row>
    <row r="114" spans="1:7">
      <c r="A114" s="688">
        <v>81</v>
      </c>
      <c r="B114" s="689" t="s">
        <v>756</v>
      </c>
      <c r="C114" s="446" t="s">
        <v>176</v>
      </c>
      <c r="D114" s="704">
        <v>1017374</v>
      </c>
      <c r="E114" s="705">
        <v>81435</v>
      </c>
      <c r="F114" s="705">
        <v>0</v>
      </c>
      <c r="G114" s="706">
        <f t="shared" si="5"/>
        <v>1098809</v>
      </c>
    </row>
    <row r="115" spans="1:7">
      <c r="A115" s="688">
        <v>82</v>
      </c>
      <c r="B115" s="689" t="s">
        <v>757</v>
      </c>
      <c r="C115" s="446" t="s">
        <v>155</v>
      </c>
      <c r="D115" s="704">
        <v>758798</v>
      </c>
      <c r="E115" s="705">
        <v>38441</v>
      </c>
      <c r="F115" s="705">
        <v>0</v>
      </c>
      <c r="G115" s="706">
        <f t="shared" si="5"/>
        <v>797239</v>
      </c>
    </row>
    <row r="116" spans="1:7">
      <c r="A116" s="688">
        <v>83</v>
      </c>
      <c r="B116" s="689" t="s">
        <v>758</v>
      </c>
      <c r="C116" s="446" t="s">
        <v>759</v>
      </c>
      <c r="D116" s="704">
        <v>35884035</v>
      </c>
      <c r="E116" s="705">
        <v>1227522</v>
      </c>
      <c r="F116" s="705">
        <v>93854</v>
      </c>
      <c r="G116" s="706">
        <f t="shared" si="5"/>
        <v>37017703</v>
      </c>
    </row>
    <row r="117" spans="1:7">
      <c r="A117" s="688">
        <v>84</v>
      </c>
      <c r="B117" s="689" t="s">
        <v>760</v>
      </c>
      <c r="C117" s="446" t="s">
        <v>717</v>
      </c>
      <c r="D117" s="704"/>
      <c r="E117" s="705"/>
      <c r="F117" s="705"/>
      <c r="G117" s="706">
        <f t="shared" si="5"/>
        <v>0</v>
      </c>
    </row>
    <row r="118" spans="1:7">
      <c r="A118" s="688">
        <v>85</v>
      </c>
      <c r="B118" s="689" t="s">
        <v>761</v>
      </c>
      <c r="C118" s="446" t="s">
        <v>762</v>
      </c>
      <c r="D118" s="704">
        <v>10769907</v>
      </c>
      <c r="E118" s="705">
        <v>1677192</v>
      </c>
      <c r="F118" s="705">
        <v>177547</v>
      </c>
      <c r="G118" s="706">
        <f t="shared" si="5"/>
        <v>12269552</v>
      </c>
    </row>
    <row r="119" spans="1:7">
      <c r="A119" s="688">
        <v>86</v>
      </c>
      <c r="B119" s="689" t="s">
        <v>763</v>
      </c>
      <c r="C119" s="446" t="s">
        <v>764</v>
      </c>
      <c r="D119" s="704"/>
      <c r="E119" s="705"/>
      <c r="F119" s="705"/>
      <c r="G119" s="706">
        <f t="shared" si="5"/>
        <v>0</v>
      </c>
    </row>
    <row r="120" spans="1:7">
      <c r="A120" s="688">
        <v>87</v>
      </c>
      <c r="B120" s="689" t="s">
        <v>765</v>
      </c>
      <c r="C120" s="446" t="s">
        <v>1586</v>
      </c>
      <c r="D120" s="704"/>
      <c r="E120" s="705"/>
      <c r="F120" s="705"/>
      <c r="G120" s="706">
        <f t="shared" si="5"/>
        <v>0</v>
      </c>
    </row>
    <row r="121" spans="1:7">
      <c r="A121" s="688">
        <v>88</v>
      </c>
      <c r="B121" s="689"/>
      <c r="C121" s="446" t="s">
        <v>766</v>
      </c>
      <c r="D121" s="733">
        <f>SUM(D113:D120)</f>
        <v>48962345</v>
      </c>
      <c r="E121" s="734">
        <f>SUM(E113:E120)</f>
        <v>3024590</v>
      </c>
      <c r="F121" s="734">
        <f>SUM(F113:F120)</f>
        <v>271401</v>
      </c>
      <c r="G121" s="735">
        <f>SUM(G113:G120)</f>
        <v>51715534</v>
      </c>
    </row>
    <row r="122" spans="1:7" ht="15.75" thickBot="1">
      <c r="A122" s="736"/>
      <c r="B122" s="737"/>
      <c r="C122" s="261"/>
      <c r="D122" s="738"/>
      <c r="E122" s="738"/>
      <c r="F122" s="738"/>
      <c r="G122" s="739"/>
    </row>
    <row r="123" spans="1:7">
      <c r="A123" s="285"/>
      <c r="B123" s="287"/>
      <c r="C123" s="287"/>
      <c r="D123" s="287"/>
      <c r="E123" s="287"/>
      <c r="F123" s="287"/>
      <c r="G123" s="288" t="s">
        <v>1201</v>
      </c>
    </row>
    <row r="124" spans="1:7">
      <c r="A124" s="740" t="s">
        <v>767</v>
      </c>
      <c r="B124" s="333"/>
      <c r="C124" s="333"/>
      <c r="D124" s="333"/>
      <c r="E124" s="333"/>
      <c r="F124" s="333"/>
      <c r="G124" s="333"/>
    </row>
    <row r="125" spans="1:7" ht="15.75" thickBot="1">
      <c r="A125" s="43" t="str">
        <f>'Data Sheet'!$A$49</f>
        <v>Annual Report of Central Hudson Gas &amp; Electric Corp.</v>
      </c>
      <c r="B125" s="287"/>
      <c r="C125" s="287"/>
      <c r="D125" s="287"/>
      <c r="E125" s="287"/>
      <c r="F125" s="191" t="str">
        <f>'Data Sheet'!$A$45</f>
        <v>Year ended December 31, 2013</v>
      </c>
      <c r="G125" s="48"/>
    </row>
    <row r="126" spans="1:7">
      <c r="A126" s="741"/>
      <c r="B126" s="437"/>
      <c r="C126" s="437"/>
      <c r="D126" s="437"/>
      <c r="E126" s="437"/>
      <c r="F126" s="742"/>
      <c r="G126" s="438"/>
    </row>
    <row r="127" spans="1:7" ht="15.75">
      <c r="A127" s="682" t="s">
        <v>172</v>
      </c>
      <c r="B127" s="333"/>
      <c r="C127" s="121"/>
      <c r="D127" s="333"/>
      <c r="E127" s="333"/>
      <c r="F127" s="333"/>
      <c r="G127" s="441"/>
    </row>
    <row r="128" spans="1:7">
      <c r="A128" s="440"/>
      <c r="B128" s="333"/>
      <c r="C128" s="121"/>
      <c r="D128" s="333"/>
      <c r="E128" s="333"/>
      <c r="F128" s="333"/>
      <c r="G128" s="441"/>
    </row>
    <row r="129" spans="1:7">
      <c r="A129" s="725"/>
      <c r="B129" s="449"/>
      <c r="C129" s="443"/>
      <c r="D129" s="443"/>
      <c r="E129" s="443"/>
      <c r="F129" s="443"/>
      <c r="G129" s="485"/>
    </row>
    <row r="130" spans="1:7">
      <c r="A130" s="683"/>
      <c r="B130" s="684"/>
      <c r="C130" s="685"/>
      <c r="D130" s="686" t="s">
        <v>1682</v>
      </c>
      <c r="E130" s="685"/>
      <c r="F130" s="685"/>
      <c r="G130" s="687" t="s">
        <v>1682</v>
      </c>
    </row>
    <row r="131" spans="1:7">
      <c r="A131" s="688"/>
      <c r="B131" s="689"/>
      <c r="C131" s="446"/>
      <c r="D131" s="690" t="s">
        <v>1684</v>
      </c>
      <c r="E131" s="446"/>
      <c r="F131" s="446"/>
      <c r="G131" s="691" t="s">
        <v>1280</v>
      </c>
    </row>
    <row r="132" spans="1:7">
      <c r="A132" s="688" t="s">
        <v>1281</v>
      </c>
      <c r="B132" s="693" t="s">
        <v>2287</v>
      </c>
      <c r="C132" s="694"/>
      <c r="D132" s="690" t="s">
        <v>1688</v>
      </c>
      <c r="E132" s="695" t="s">
        <v>1282</v>
      </c>
      <c r="F132" s="690" t="s">
        <v>1283</v>
      </c>
      <c r="G132" s="691" t="s">
        <v>1688</v>
      </c>
    </row>
    <row r="133" spans="1:7">
      <c r="A133" s="726" t="s">
        <v>1761</v>
      </c>
      <c r="B133" s="697" t="s">
        <v>2512</v>
      </c>
      <c r="C133" s="448"/>
      <c r="D133" s="698" t="s">
        <v>2513</v>
      </c>
      <c r="E133" s="699" t="s">
        <v>644</v>
      </c>
      <c r="F133" s="699" t="s">
        <v>693</v>
      </c>
      <c r="G133" s="700" t="s">
        <v>1725</v>
      </c>
    </row>
    <row r="134" spans="1:7">
      <c r="A134" s="688">
        <v>89</v>
      </c>
      <c r="B134" s="693" t="s">
        <v>768</v>
      </c>
      <c r="C134" s="618"/>
      <c r="D134" s="454"/>
      <c r="E134" s="459"/>
      <c r="F134" s="459"/>
      <c r="G134" s="706"/>
    </row>
    <row r="135" spans="1:7">
      <c r="A135" s="688">
        <v>90</v>
      </c>
      <c r="B135" s="689" t="s">
        <v>769</v>
      </c>
      <c r="C135" s="446" t="s">
        <v>153</v>
      </c>
      <c r="D135" s="701">
        <v>391136</v>
      </c>
      <c r="E135" s="702">
        <v>41531</v>
      </c>
      <c r="F135" s="702">
        <v>0</v>
      </c>
      <c r="G135" s="703">
        <f t="shared" ref="G135:G148" si="6">D135+E135-F135</f>
        <v>432667</v>
      </c>
    </row>
    <row r="136" spans="1:7">
      <c r="A136" s="688">
        <v>91</v>
      </c>
      <c r="B136" s="689" t="s">
        <v>770</v>
      </c>
      <c r="C136" s="446" t="s">
        <v>155</v>
      </c>
      <c r="D136" s="704">
        <v>1214357</v>
      </c>
      <c r="E136" s="705">
        <v>0</v>
      </c>
      <c r="F136" s="705">
        <v>73171</v>
      </c>
      <c r="G136" s="706">
        <f t="shared" si="6"/>
        <v>1141186</v>
      </c>
    </row>
    <row r="137" spans="1:7">
      <c r="A137" s="688">
        <v>92</v>
      </c>
      <c r="B137" s="689" t="s">
        <v>771</v>
      </c>
      <c r="C137" s="446" t="s">
        <v>759</v>
      </c>
      <c r="D137" s="704">
        <v>136229319</v>
      </c>
      <c r="E137" s="705">
        <v>16907503</v>
      </c>
      <c r="F137" s="705">
        <v>149074</v>
      </c>
      <c r="G137" s="706">
        <f t="shared" si="6"/>
        <v>152987748</v>
      </c>
    </row>
    <row r="138" spans="1:7">
      <c r="A138" s="688">
        <v>93</v>
      </c>
      <c r="B138" s="689" t="s">
        <v>772</v>
      </c>
      <c r="C138" s="446" t="s">
        <v>717</v>
      </c>
      <c r="D138" s="704"/>
      <c r="E138" s="705"/>
      <c r="F138" s="705"/>
      <c r="G138" s="706">
        <f t="shared" si="6"/>
        <v>0</v>
      </c>
    </row>
    <row r="139" spans="1:7">
      <c r="A139" s="688">
        <v>94</v>
      </c>
      <c r="B139" s="689" t="s">
        <v>773</v>
      </c>
      <c r="C139" s="446" t="s">
        <v>774</v>
      </c>
      <c r="D139" s="704">
        <v>10160772</v>
      </c>
      <c r="E139" s="705">
        <v>806514</v>
      </c>
      <c r="F139" s="705">
        <v>351052</v>
      </c>
      <c r="G139" s="706">
        <f t="shared" si="6"/>
        <v>10616234</v>
      </c>
    </row>
    <row r="140" spans="1:7">
      <c r="A140" s="688">
        <v>95</v>
      </c>
      <c r="B140" s="689" t="s">
        <v>775</v>
      </c>
      <c r="C140" s="446" t="s">
        <v>776</v>
      </c>
      <c r="D140" s="704"/>
      <c r="E140" s="705"/>
      <c r="F140" s="705"/>
      <c r="G140" s="706">
        <f t="shared" si="6"/>
        <v>0</v>
      </c>
    </row>
    <row r="141" spans="1:7">
      <c r="A141" s="688">
        <v>96</v>
      </c>
      <c r="B141" s="689" t="s">
        <v>777</v>
      </c>
      <c r="C141" s="446" t="s">
        <v>778</v>
      </c>
      <c r="D141" s="704">
        <v>93426922</v>
      </c>
      <c r="E141" s="705">
        <v>15004864</v>
      </c>
      <c r="F141" s="705">
        <v>546187</v>
      </c>
      <c r="G141" s="706">
        <f t="shared" si="6"/>
        <v>107885599</v>
      </c>
    </row>
    <row r="142" spans="1:7">
      <c r="A142" s="688">
        <v>97</v>
      </c>
      <c r="B142" s="689" t="s">
        <v>779</v>
      </c>
      <c r="C142" s="446" t="s">
        <v>2491</v>
      </c>
      <c r="D142" s="704">
        <v>15127707</v>
      </c>
      <c r="E142" s="705">
        <v>956834</v>
      </c>
      <c r="F142" s="705">
        <v>555274</v>
      </c>
      <c r="G142" s="706">
        <f t="shared" si="6"/>
        <v>15529267</v>
      </c>
    </row>
    <row r="143" spans="1:7">
      <c r="A143" s="688">
        <v>98</v>
      </c>
      <c r="B143" s="689" t="s">
        <v>780</v>
      </c>
      <c r="C143" s="446" t="s">
        <v>781</v>
      </c>
      <c r="D143" s="704">
        <v>12967053</v>
      </c>
      <c r="E143" s="705">
        <v>2288064</v>
      </c>
      <c r="F143" s="705">
        <v>577482</v>
      </c>
      <c r="G143" s="706">
        <f t="shared" si="6"/>
        <v>14677635</v>
      </c>
    </row>
    <row r="144" spans="1:7">
      <c r="A144" s="688">
        <v>99</v>
      </c>
      <c r="B144" s="689" t="s">
        <v>782</v>
      </c>
      <c r="C144" s="446" t="s">
        <v>783</v>
      </c>
      <c r="D144" s="704"/>
      <c r="E144" s="705"/>
      <c r="F144" s="705"/>
      <c r="G144" s="706">
        <f t="shared" si="6"/>
        <v>0</v>
      </c>
    </row>
    <row r="145" spans="1:7">
      <c r="A145" s="688">
        <v>100</v>
      </c>
      <c r="B145" s="689" t="s">
        <v>784</v>
      </c>
      <c r="C145" s="446" t="s">
        <v>785</v>
      </c>
      <c r="D145" s="704"/>
      <c r="E145" s="705"/>
      <c r="F145" s="705"/>
      <c r="G145" s="706">
        <f t="shared" si="6"/>
        <v>0</v>
      </c>
    </row>
    <row r="146" spans="1:7">
      <c r="A146" s="688">
        <v>101</v>
      </c>
      <c r="B146" s="689" t="s">
        <v>786</v>
      </c>
      <c r="C146" s="446" t="s">
        <v>787</v>
      </c>
      <c r="D146" s="704">
        <v>1198784</v>
      </c>
      <c r="E146" s="705">
        <v>0</v>
      </c>
      <c r="F146" s="705">
        <v>0</v>
      </c>
      <c r="G146" s="706">
        <f t="shared" si="6"/>
        <v>1198784</v>
      </c>
    </row>
    <row r="147" spans="1:7">
      <c r="A147" s="688">
        <v>102</v>
      </c>
      <c r="B147" s="689" t="s">
        <v>788</v>
      </c>
      <c r="C147" s="446" t="s">
        <v>789</v>
      </c>
      <c r="D147" s="704"/>
      <c r="E147" s="705"/>
      <c r="F147" s="705"/>
      <c r="G147" s="706">
        <f t="shared" si="6"/>
        <v>0</v>
      </c>
    </row>
    <row r="148" spans="1:7">
      <c r="A148" s="688">
        <v>103</v>
      </c>
      <c r="B148" s="689" t="s">
        <v>790</v>
      </c>
      <c r="C148" s="446" t="s">
        <v>1586</v>
      </c>
      <c r="D148" s="704"/>
      <c r="E148" s="705"/>
      <c r="F148" s="705"/>
      <c r="G148" s="706">
        <f t="shared" si="6"/>
        <v>0</v>
      </c>
    </row>
    <row r="149" spans="1:7">
      <c r="A149" s="688">
        <v>104</v>
      </c>
      <c r="B149" s="689"/>
      <c r="C149" s="446" t="s">
        <v>791</v>
      </c>
      <c r="D149" s="707">
        <f>SUM(D135:D148)</f>
        <v>270716050</v>
      </c>
      <c r="E149" s="708">
        <f>SUM(E135:E148)</f>
        <v>36005310</v>
      </c>
      <c r="F149" s="708">
        <f>SUM(F135:F148)</f>
        <v>2252240</v>
      </c>
      <c r="G149" s="709">
        <f>SUM(G135:G148)</f>
        <v>304469120</v>
      </c>
    </row>
    <row r="150" spans="1:7">
      <c r="A150" s="688">
        <v>105</v>
      </c>
      <c r="B150" s="693" t="s">
        <v>792</v>
      </c>
      <c r="C150" s="618"/>
      <c r="D150" s="445"/>
      <c r="E150" s="446"/>
      <c r="F150" s="446"/>
      <c r="G150" s="447"/>
    </row>
    <row r="151" spans="1:7">
      <c r="A151" s="688">
        <v>106</v>
      </c>
      <c r="B151" s="689" t="s">
        <v>793</v>
      </c>
      <c r="C151" s="446" t="s">
        <v>153</v>
      </c>
      <c r="D151" s="704"/>
      <c r="E151" s="727"/>
      <c r="F151" s="704"/>
      <c r="G151" s="706">
        <f t="shared" ref="G151:G160" si="7">D151+E151-F151</f>
        <v>0</v>
      </c>
    </row>
    <row r="152" spans="1:7">
      <c r="A152" s="688">
        <v>107</v>
      </c>
      <c r="B152" s="689" t="s">
        <v>794</v>
      </c>
      <c r="C152" s="446" t="s">
        <v>155</v>
      </c>
      <c r="D152" s="704"/>
      <c r="E152" s="705"/>
      <c r="F152" s="705"/>
      <c r="G152" s="706">
        <f t="shared" si="7"/>
        <v>0</v>
      </c>
    </row>
    <row r="153" spans="1:7">
      <c r="A153" s="688">
        <v>108</v>
      </c>
      <c r="B153" s="689" t="s">
        <v>795</v>
      </c>
      <c r="C153" s="446" t="s">
        <v>796</v>
      </c>
      <c r="D153" s="704"/>
      <c r="E153" s="705"/>
      <c r="F153" s="705"/>
      <c r="G153" s="706">
        <f t="shared" si="7"/>
        <v>0</v>
      </c>
    </row>
    <row r="154" spans="1:7">
      <c r="A154" s="688">
        <v>109</v>
      </c>
      <c r="B154" s="689" t="s">
        <v>797</v>
      </c>
      <c r="C154" s="446" t="s">
        <v>798</v>
      </c>
      <c r="D154" s="704"/>
      <c r="E154" s="705"/>
      <c r="F154" s="705"/>
      <c r="G154" s="706">
        <f t="shared" si="7"/>
        <v>0</v>
      </c>
    </row>
    <row r="155" spans="1:7">
      <c r="A155" s="688">
        <v>110</v>
      </c>
      <c r="B155" s="689" t="s">
        <v>799</v>
      </c>
      <c r="C155" s="446" t="s">
        <v>800</v>
      </c>
      <c r="D155" s="704"/>
      <c r="E155" s="705"/>
      <c r="F155" s="705"/>
      <c r="G155" s="706">
        <f t="shared" si="7"/>
        <v>0</v>
      </c>
    </row>
    <row r="156" spans="1:7">
      <c r="A156" s="688">
        <v>111</v>
      </c>
      <c r="B156" s="689" t="s">
        <v>801</v>
      </c>
      <c r="C156" s="446" t="s">
        <v>802</v>
      </c>
      <c r="D156" s="704"/>
      <c r="E156" s="705"/>
      <c r="F156" s="705"/>
      <c r="G156" s="706">
        <f t="shared" si="7"/>
        <v>0</v>
      </c>
    </row>
    <row r="157" spans="1:7">
      <c r="A157" s="688">
        <v>112</v>
      </c>
      <c r="B157" s="689" t="s">
        <v>803</v>
      </c>
      <c r="C157" s="446" t="s">
        <v>804</v>
      </c>
      <c r="D157" s="704"/>
      <c r="E157" s="705"/>
      <c r="F157" s="705"/>
      <c r="G157" s="706">
        <f t="shared" si="7"/>
        <v>0</v>
      </c>
    </row>
    <row r="158" spans="1:7">
      <c r="A158" s="688">
        <v>113</v>
      </c>
      <c r="B158" s="689" t="s">
        <v>805</v>
      </c>
      <c r="C158" s="446" t="s">
        <v>806</v>
      </c>
      <c r="D158" s="704"/>
      <c r="E158" s="705"/>
      <c r="F158" s="705"/>
      <c r="G158" s="706">
        <f t="shared" si="7"/>
        <v>0</v>
      </c>
    </row>
    <row r="159" spans="1:7">
      <c r="A159" s="688">
        <v>114</v>
      </c>
      <c r="B159" s="689" t="s">
        <v>807</v>
      </c>
      <c r="C159" s="446" t="s">
        <v>764</v>
      </c>
      <c r="D159" s="704"/>
      <c r="E159" s="705"/>
      <c r="F159" s="705"/>
      <c r="G159" s="706">
        <f t="shared" si="7"/>
        <v>0</v>
      </c>
    </row>
    <row r="160" spans="1:7">
      <c r="A160" s="688">
        <v>115</v>
      </c>
      <c r="B160" s="689" t="s">
        <v>808</v>
      </c>
      <c r="C160" s="446" t="s">
        <v>809</v>
      </c>
      <c r="D160" s="704"/>
      <c r="E160" s="705"/>
      <c r="F160" s="705"/>
      <c r="G160" s="706">
        <f t="shared" si="7"/>
        <v>0</v>
      </c>
    </row>
    <row r="161" spans="1:7">
      <c r="A161" s="688">
        <v>116</v>
      </c>
      <c r="B161" s="689"/>
      <c r="C161" s="446" t="s">
        <v>810</v>
      </c>
      <c r="D161" s="743">
        <f>SUM(D151:D160)</f>
        <v>0</v>
      </c>
      <c r="E161" s="744">
        <f>SUM(E151:E160)</f>
        <v>0</v>
      </c>
      <c r="F161" s="744">
        <f>SUM(F151:F160)</f>
        <v>0</v>
      </c>
      <c r="G161" s="745">
        <f>SUM(G151:G160)</f>
        <v>0</v>
      </c>
    </row>
    <row r="162" spans="1:7">
      <c r="A162" s="688">
        <v>117</v>
      </c>
      <c r="B162" s="689" t="s">
        <v>811</v>
      </c>
      <c r="C162" s="446" t="s">
        <v>812</v>
      </c>
      <c r="D162" s="704"/>
      <c r="E162" s="705"/>
      <c r="F162" s="705"/>
      <c r="G162" s="706">
        <f>D162+E162-F162</f>
        <v>0</v>
      </c>
    </row>
    <row r="163" spans="1:7">
      <c r="A163" s="688">
        <v>118</v>
      </c>
      <c r="B163" s="689"/>
      <c r="C163" s="446" t="s">
        <v>813</v>
      </c>
      <c r="D163" s="707">
        <f>D161+D162</f>
        <v>0</v>
      </c>
      <c r="E163" s="708">
        <f>E161+E162</f>
        <v>0</v>
      </c>
      <c r="F163" s="708">
        <f>F161+F162</f>
        <v>0</v>
      </c>
      <c r="G163" s="709">
        <f>G161+G162</f>
        <v>0</v>
      </c>
    </row>
    <row r="164" spans="1:7">
      <c r="A164" s="688">
        <v>119</v>
      </c>
      <c r="B164" s="689"/>
      <c r="C164" s="446" t="s">
        <v>814</v>
      </c>
      <c r="D164" s="460">
        <f>D25+D43+D59+D111+D121+D149+D163</f>
        <v>320120734</v>
      </c>
      <c r="E164" s="461">
        <f>E25+E43+E59+E111+E121+E149+E163</f>
        <v>39029900</v>
      </c>
      <c r="F164" s="461">
        <f>F25+F43+F59+F111+F121+F149+F163</f>
        <v>2523641</v>
      </c>
      <c r="G164" s="732">
        <f>G25+G43+G59+G111+G121+G149+G163</f>
        <v>356626993</v>
      </c>
    </row>
    <row r="165" spans="1:7">
      <c r="A165" s="688">
        <v>120</v>
      </c>
      <c r="B165" s="689"/>
      <c r="C165" s="446" t="s">
        <v>815</v>
      </c>
      <c r="D165" s="704"/>
      <c r="E165" s="705" t="s">
        <v>646</v>
      </c>
      <c r="F165" s="705" t="s">
        <v>646</v>
      </c>
      <c r="G165" s="706">
        <f>D165+E165-F165</f>
        <v>0</v>
      </c>
    </row>
    <row r="166" spans="1:7">
      <c r="A166" s="688">
        <v>121</v>
      </c>
      <c r="B166" s="689"/>
      <c r="C166" s="446" t="s">
        <v>816</v>
      </c>
      <c r="D166" s="704"/>
      <c r="E166" s="705"/>
      <c r="F166" s="705"/>
      <c r="G166" s="706">
        <f>D166+E166-F166</f>
        <v>0</v>
      </c>
    </row>
    <row r="167" spans="1:7">
      <c r="A167" s="688">
        <v>122</v>
      </c>
      <c r="B167" s="689"/>
      <c r="C167" s="446" t="s">
        <v>817</v>
      </c>
      <c r="D167" s="704"/>
      <c r="E167" s="705"/>
      <c r="F167" s="705"/>
      <c r="G167" s="706">
        <f>D167+E167-F167</f>
        <v>0</v>
      </c>
    </row>
    <row r="168" spans="1:7">
      <c r="A168" s="1484">
        <v>123</v>
      </c>
      <c r="B168" s="1485"/>
      <c r="C168" s="1486" t="s">
        <v>818</v>
      </c>
      <c r="D168" s="1487">
        <f>D164+D165-D166+D167</f>
        <v>320120734</v>
      </c>
      <c r="E168" s="1488">
        <f>E164+E165-E166+E167</f>
        <v>39029900</v>
      </c>
      <c r="F168" s="1488">
        <f>F164+F165-F166+F167</f>
        <v>2523641</v>
      </c>
      <c r="G168" s="1489">
        <f>G164+G165-G166+G167</f>
        <v>356626993</v>
      </c>
    </row>
    <row r="169" spans="1:7">
      <c r="A169" s="746"/>
      <c r="B169" s="287"/>
      <c r="C169" s="287"/>
      <c r="D169" s="287"/>
      <c r="E169" s="287"/>
      <c r="F169" s="287"/>
      <c r="G169" s="364"/>
    </row>
    <row r="170" spans="1:7">
      <c r="A170" s="746" t="s">
        <v>819</v>
      </c>
      <c r="B170" s="287" t="s">
        <v>820</v>
      </c>
      <c r="C170" s="287"/>
      <c r="D170" s="287"/>
      <c r="E170" s="287"/>
      <c r="F170" s="287"/>
      <c r="G170" s="364"/>
    </row>
    <row r="171" spans="1:7">
      <c r="A171" s="746"/>
      <c r="B171" s="287" t="s">
        <v>821</v>
      </c>
      <c r="C171" s="287"/>
      <c r="D171" s="287"/>
      <c r="E171" s="287"/>
      <c r="F171" s="287"/>
      <c r="G171" s="364"/>
    </row>
    <row r="172" spans="1:7">
      <c r="A172" s="746"/>
      <c r="B172" s="287"/>
      <c r="C172" s="287"/>
      <c r="D172" s="287"/>
      <c r="E172" s="287"/>
      <c r="F172" s="287"/>
      <c r="G172" s="364"/>
    </row>
    <row r="173" spans="1:7">
      <c r="A173" s="746" t="s">
        <v>822</v>
      </c>
      <c r="B173" s="287" t="s">
        <v>823</v>
      </c>
      <c r="C173" s="287"/>
      <c r="D173" s="287"/>
      <c r="E173" s="287"/>
      <c r="F173" s="287"/>
      <c r="G173" s="364"/>
    </row>
    <row r="174" spans="1:7">
      <c r="A174" s="746"/>
      <c r="B174" s="287" t="s">
        <v>824</v>
      </c>
      <c r="C174" s="287"/>
      <c r="D174" s="287"/>
      <c r="E174" s="287"/>
      <c r="F174" s="287"/>
      <c r="G174" s="364"/>
    </row>
    <row r="175" spans="1:7">
      <c r="A175" s="746"/>
      <c r="B175" s="287"/>
      <c r="C175" s="287"/>
      <c r="D175" s="287"/>
      <c r="E175" s="287"/>
      <c r="F175" s="287"/>
      <c r="G175" s="364"/>
    </row>
    <row r="176" spans="1:7">
      <c r="A176" s="746"/>
      <c r="B176" s="287" t="s">
        <v>825</v>
      </c>
      <c r="C176" s="287"/>
      <c r="D176" s="287"/>
      <c r="E176" s="287"/>
      <c r="F176" s="287"/>
      <c r="G176" s="364"/>
    </row>
    <row r="177" spans="1:7">
      <c r="A177" s="746"/>
      <c r="B177" s="287" t="s">
        <v>826</v>
      </c>
      <c r="C177" s="287"/>
      <c r="D177" s="287"/>
      <c r="E177" s="287"/>
      <c r="F177" s="287"/>
      <c r="G177" s="364"/>
    </row>
    <row r="178" spans="1:7">
      <c r="A178" s="746"/>
      <c r="B178" s="287" t="s">
        <v>505</v>
      </c>
      <c r="C178" s="287"/>
      <c r="D178" s="287"/>
      <c r="E178" s="287"/>
      <c r="F178" s="287"/>
      <c r="G178" s="364"/>
    </row>
    <row r="179" spans="1:7">
      <c r="A179" s="746"/>
      <c r="B179" s="287" t="s">
        <v>506</v>
      </c>
      <c r="C179" s="287"/>
      <c r="D179" s="287"/>
      <c r="E179" s="287"/>
      <c r="F179" s="287"/>
      <c r="G179" s="364"/>
    </row>
    <row r="180" spans="1:7">
      <c r="A180" s="746"/>
      <c r="B180" s="287" t="s">
        <v>507</v>
      </c>
      <c r="C180" s="287"/>
      <c r="D180" s="287"/>
      <c r="E180" s="287"/>
      <c r="F180" s="287"/>
      <c r="G180" s="364"/>
    </row>
    <row r="181" spans="1:7">
      <c r="A181" s="746"/>
      <c r="B181" s="287" t="s">
        <v>508</v>
      </c>
      <c r="C181" s="287"/>
      <c r="D181" s="287"/>
      <c r="E181" s="287"/>
      <c r="F181" s="287"/>
      <c r="G181" s="364"/>
    </row>
    <row r="182" spans="1:7">
      <c r="A182" s="746"/>
      <c r="B182" s="287" t="s">
        <v>509</v>
      </c>
      <c r="C182" s="287"/>
      <c r="D182" s="287"/>
      <c r="E182" s="287"/>
      <c r="F182" s="287"/>
      <c r="G182" s="364"/>
    </row>
    <row r="183" spans="1:7">
      <c r="A183" s="746"/>
      <c r="B183" s="287" t="s">
        <v>510</v>
      </c>
      <c r="C183" s="287"/>
      <c r="D183" s="287"/>
      <c r="E183" s="287"/>
      <c r="F183" s="287"/>
      <c r="G183" s="364"/>
    </row>
    <row r="184" spans="1:7">
      <c r="A184" s="746"/>
      <c r="B184" s="287" t="s">
        <v>511</v>
      </c>
      <c r="C184" s="287"/>
      <c r="D184" s="287"/>
      <c r="E184" s="287"/>
      <c r="F184" s="287"/>
      <c r="G184" s="364"/>
    </row>
    <row r="185" spans="1:7" ht="15.75" thickBot="1">
      <c r="A185" s="747"/>
      <c r="B185" s="261" t="s">
        <v>512</v>
      </c>
      <c r="C185" s="261"/>
      <c r="D185" s="261"/>
      <c r="E185" s="261"/>
      <c r="F185" s="261"/>
      <c r="G185" s="490"/>
    </row>
    <row r="186" spans="1:7">
      <c r="A186" s="285"/>
      <c r="B186" s="287"/>
      <c r="C186" s="287"/>
      <c r="D186" s="287"/>
      <c r="E186" s="287"/>
      <c r="F186" s="287"/>
      <c r="G186" s="288" t="s">
        <v>1201</v>
      </c>
    </row>
    <row r="187" spans="1:7">
      <c r="A187" s="333" t="s">
        <v>513</v>
      </c>
      <c r="B187" s="333"/>
      <c r="C187" s="333"/>
      <c r="D187" s="333"/>
      <c r="E187" s="333"/>
      <c r="F187" s="333"/>
      <c r="G187" s="333"/>
    </row>
    <row r="188" spans="1:7">
      <c r="A188" s="333"/>
      <c r="B188" s="333"/>
      <c r="C188" s="333"/>
      <c r="D188" s="333"/>
      <c r="E188" s="333"/>
      <c r="F188" s="333"/>
      <c r="G188" s="333"/>
    </row>
    <row r="189" spans="1:7">
      <c r="A189" s="333"/>
      <c r="B189" s="333"/>
      <c r="C189" s="333"/>
      <c r="D189" s="333"/>
      <c r="E189" s="333"/>
      <c r="F189" s="333"/>
      <c r="G189" s="333"/>
    </row>
    <row r="190" spans="1:7">
      <c r="A190" s="333"/>
      <c r="B190" s="333"/>
      <c r="C190" s="333"/>
      <c r="D190" s="333"/>
      <c r="E190" s="333"/>
      <c r="F190" s="333"/>
      <c r="G190" s="333"/>
    </row>
    <row r="191" spans="1:7">
      <c r="A191" s="333"/>
      <c r="B191" s="333"/>
      <c r="C191" s="333"/>
      <c r="D191" s="333"/>
      <c r="E191" s="333"/>
      <c r="F191" s="333"/>
      <c r="G191" s="333"/>
    </row>
    <row r="192" spans="1:7">
      <c r="A192" s="333"/>
      <c r="B192" s="333"/>
      <c r="C192" s="333"/>
      <c r="D192" s="333"/>
      <c r="E192" s="333"/>
      <c r="F192" s="333"/>
      <c r="G192" s="333"/>
    </row>
    <row r="193" spans="1:7">
      <c r="A193" s="287"/>
      <c r="B193" s="287"/>
      <c r="C193" s="287"/>
      <c r="D193" s="287"/>
      <c r="E193" s="287"/>
      <c r="F193" s="287"/>
      <c r="G193" s="287"/>
    </row>
    <row r="194" spans="1:7">
      <c r="A194" s="85"/>
      <c r="B194" s="85"/>
      <c r="C194" s="70"/>
      <c r="D194" s="85"/>
      <c r="E194" s="287"/>
      <c r="F194" s="287"/>
      <c r="G194" s="287"/>
    </row>
    <row r="195" spans="1:7">
      <c r="A195" s="85"/>
      <c r="B195" s="85"/>
      <c r="C195" s="85"/>
      <c r="D195" s="85"/>
      <c r="E195" s="287"/>
      <c r="F195" s="287"/>
      <c r="G195" s="287"/>
    </row>
    <row r="196" spans="1:7">
      <c r="A196" s="85"/>
      <c r="B196" s="85"/>
      <c r="C196" s="85"/>
      <c r="D196" s="85"/>
      <c r="E196" s="287"/>
      <c r="F196" s="287"/>
      <c r="G196" s="287"/>
    </row>
    <row r="197" spans="1:7">
      <c r="A197" s="85"/>
      <c r="B197" s="85"/>
      <c r="C197" s="70"/>
      <c r="D197" s="85"/>
      <c r="E197" s="287"/>
      <c r="F197" s="287"/>
      <c r="G197" s="287"/>
    </row>
    <row r="198" spans="1:7">
      <c r="A198" s="85"/>
      <c r="B198" s="85"/>
      <c r="C198" s="70"/>
      <c r="D198" s="85"/>
      <c r="E198" s="287"/>
      <c r="F198" s="287"/>
      <c r="G198" s="287"/>
    </row>
    <row r="199" spans="1:7">
      <c r="A199" s="85"/>
      <c r="B199" s="85"/>
      <c r="C199" s="70"/>
      <c r="D199" s="85"/>
      <c r="E199" s="287"/>
      <c r="F199" s="287"/>
      <c r="G199" s="287"/>
    </row>
    <row r="200" spans="1:7">
      <c r="A200" s="85"/>
      <c r="B200" s="85"/>
      <c r="C200" s="70"/>
      <c r="D200" s="85"/>
      <c r="E200" s="287"/>
      <c r="F200" s="287"/>
      <c r="G200" s="287"/>
    </row>
    <row r="201" spans="1:7">
      <c r="A201" s="85"/>
      <c r="B201" s="85"/>
      <c r="C201" s="70"/>
      <c r="D201" s="85"/>
      <c r="E201" s="287"/>
      <c r="F201" s="287"/>
      <c r="G201" s="287"/>
    </row>
    <row r="202" spans="1:7">
      <c r="A202" s="85"/>
      <c r="B202" s="85"/>
      <c r="C202" s="70"/>
      <c r="D202" s="85"/>
      <c r="E202" s="287"/>
      <c r="F202" s="287"/>
      <c r="G202" s="287"/>
    </row>
    <row r="203" spans="1:7">
      <c r="A203" s="85"/>
      <c r="B203" s="85"/>
      <c r="C203" s="85"/>
      <c r="D203" s="85"/>
      <c r="E203" s="85"/>
      <c r="F203" s="85"/>
      <c r="G203" s="85"/>
    </row>
    <row r="204" spans="1:7">
      <c r="A204" s="85"/>
      <c r="B204" s="85"/>
      <c r="C204" s="85"/>
      <c r="D204" s="85"/>
      <c r="E204" s="85"/>
      <c r="F204" s="85"/>
      <c r="G204" s="85"/>
    </row>
    <row r="205" spans="1:7">
      <c r="A205" s="85"/>
      <c r="B205" s="85"/>
      <c r="C205" s="70"/>
      <c r="D205" s="85"/>
      <c r="E205" s="85"/>
      <c r="F205" s="85"/>
      <c r="G205" s="85"/>
    </row>
    <row r="206" spans="1:7">
      <c r="A206" s="85"/>
      <c r="B206" s="85"/>
      <c r="C206" s="70"/>
      <c r="D206" s="85"/>
      <c r="E206" s="85"/>
      <c r="F206" s="85"/>
      <c r="G206" s="85"/>
    </row>
    <row r="207" spans="1:7">
      <c r="A207" s="85"/>
      <c r="B207" s="85"/>
      <c r="C207" s="70"/>
      <c r="D207" s="85"/>
      <c r="E207" s="85"/>
      <c r="F207" s="85"/>
      <c r="G207" s="85"/>
    </row>
    <row r="208" spans="1:7">
      <c r="A208" s="85"/>
      <c r="B208" s="85"/>
      <c r="C208" s="70"/>
      <c r="D208" s="85"/>
      <c r="E208" s="85"/>
      <c r="F208" s="85"/>
      <c r="G208" s="85"/>
    </row>
    <row r="209" spans="1:7">
      <c r="A209" s="85"/>
      <c r="B209" s="85"/>
      <c r="C209" s="70"/>
      <c r="D209" s="85"/>
      <c r="E209" s="85"/>
      <c r="F209" s="85"/>
      <c r="G209" s="85"/>
    </row>
    <row r="210" spans="1:7">
      <c r="A210" s="85"/>
      <c r="B210" s="85"/>
      <c r="C210" s="70"/>
      <c r="D210" s="85"/>
      <c r="E210" s="85"/>
      <c r="F210" s="85"/>
      <c r="G210" s="85"/>
    </row>
    <row r="211" spans="1:7">
      <c r="A211" s="85"/>
      <c r="B211" s="85"/>
      <c r="C211" s="85"/>
      <c r="D211" s="85"/>
      <c r="E211" s="85"/>
      <c r="F211" s="85"/>
      <c r="G211" s="85"/>
    </row>
    <row r="212" spans="1:7">
      <c r="A212" s="85"/>
      <c r="B212" s="85"/>
      <c r="C212" s="85"/>
      <c r="D212" s="85"/>
      <c r="E212" s="85"/>
      <c r="F212" s="85"/>
      <c r="G212" s="85"/>
    </row>
    <row r="213" spans="1:7">
      <c r="A213" s="85"/>
      <c r="B213" s="85"/>
      <c r="C213" s="70"/>
      <c r="D213" s="85"/>
      <c r="E213" s="85"/>
      <c r="F213" s="85"/>
      <c r="G213" s="85"/>
    </row>
    <row r="214" spans="1:7">
      <c r="A214" s="85"/>
      <c r="B214" s="85"/>
      <c r="C214" s="70"/>
      <c r="D214" s="85"/>
      <c r="E214" s="85"/>
      <c r="F214" s="85"/>
      <c r="G214" s="85"/>
    </row>
    <row r="215" spans="1:7">
      <c r="A215" s="85"/>
      <c r="B215" s="85"/>
      <c r="C215" s="70"/>
      <c r="D215" s="85"/>
      <c r="E215" s="85"/>
      <c r="F215" s="85"/>
      <c r="G215" s="85"/>
    </row>
    <row r="216" spans="1:7">
      <c r="A216" s="85"/>
      <c r="B216" s="85"/>
      <c r="C216" s="70"/>
      <c r="D216" s="85"/>
      <c r="E216" s="85"/>
      <c r="F216" s="85"/>
      <c r="G216" s="85"/>
    </row>
    <row r="217" spans="1:7">
      <c r="A217" s="85"/>
      <c r="B217" s="85"/>
      <c r="C217" s="70"/>
      <c r="D217" s="85"/>
      <c r="E217" s="85"/>
      <c r="F217" s="85"/>
      <c r="G217" s="85"/>
    </row>
    <row r="218" spans="1:7">
      <c r="A218" s="85"/>
      <c r="B218" s="85"/>
      <c r="C218" s="70"/>
      <c r="D218" s="85"/>
      <c r="E218" s="85"/>
      <c r="F218" s="85"/>
      <c r="G218" s="85"/>
    </row>
  </sheetData>
  <customSheetViews>
    <customSheetView guid="{4928BF23-7841-445B-B276-4DDA011E86BA}" scale="60" colorId="22" showPageBreaks="1" printArea="1" view="pageBreakPreview" topLeftCell="A16">
      <selection activeCell="B44" sqref="B44"/>
      <rowBreaks count="2" manualBreakCount="2">
        <brk id="62" max="16383" man="1"/>
        <brk id="124" max="6" man="1"/>
      </rowBreaks>
      <pageMargins left="0.5" right="0.5" top="0.5" bottom="0.5" header="0" footer="0"/>
      <pageSetup scale="64" fitToHeight="3" orientation="portrait" r:id="rId1"/>
      <headerFooter alignWithMargins="0"/>
    </customSheetView>
    <customSheetView guid="{10BEBEA5-666D-4E42-8C33-BE2CECB0CEEE}" scale="60" colorId="22" showPageBreaks="1" printArea="1" view="pageBreakPreview">
      <selection activeCell="D155" sqref="D155"/>
      <rowBreaks count="2" manualBreakCount="2">
        <brk id="62" max="16383" man="1"/>
        <brk id="123" max="16383" man="1"/>
      </rowBreaks>
      <pageMargins left="0.5" right="0.5" top="0.5" bottom="0.5" header="0" footer="0"/>
      <pageSetup scale="64" fitToHeight="3" orientation="portrait" r:id="rId2"/>
      <headerFooter alignWithMargins="0"/>
    </customSheetView>
    <customSheetView guid="{7EABFE2B-86ED-418A-B3E7-C3498E6134E5}" scale="60" colorId="22" showPageBreaks="1" printArea="1" view="pageBreakPreview">
      <selection activeCell="D155" sqref="D155"/>
      <rowBreaks count="2" manualBreakCount="2">
        <brk id="62" max="16383" man="1"/>
        <brk id="123" max="16383" man="1"/>
      </rowBreaks>
      <pageMargins left="0.5" right="0.5" top="0.5" bottom="0.5" header="0" footer="0"/>
      <pageSetup scale="64" fitToHeight="3" orientation="portrait" r:id="rId3"/>
      <headerFooter alignWithMargins="0"/>
    </customSheetView>
    <customSheetView guid="{8787D503-0E53-496F-A823-DBDA291CFB74}" scale="70" colorId="22" showPageBreaks="1">
      <rowBreaks count="81" manualBreakCount="81">
        <brk id="19" max="6" man="1"/>
        <brk id="20" max="6" man="1"/>
        <brk id="21" max="6" man="1"/>
        <brk id="22" max="6" man="1"/>
        <brk id="23" max="6" man="1"/>
        <brk id="24" max="6" man="1"/>
        <brk id="25" max="6" man="1"/>
        <brk id="26" max="6" man="1"/>
        <brk id="27" max="6" man="1"/>
        <brk id="28" max="6" man="1"/>
        <brk id="29" max="6" man="1"/>
        <brk id="30" max="6" man="1"/>
        <brk id="31" max="6" man="1"/>
        <brk id="32" max="6" man="1"/>
        <brk id="33" max="6" man="1"/>
        <brk id="34" max="6" man="1"/>
        <brk id="35" max="6" man="1"/>
        <brk id="36" max="6" man="1"/>
        <brk id="37" max="6" man="1"/>
        <brk id="53" max="16383" man="1"/>
        <brk id="54" max="16383" man="1"/>
        <brk id="55" max="16383" man="1"/>
        <brk id="56" max="16383" man="1"/>
        <brk id="57" max="16383" man="1"/>
        <brk id="58" max="6" man="1"/>
        <brk id="59" max="6" man="1"/>
        <brk id="60" max="6" man="1"/>
        <brk id="61" max="6" man="1"/>
        <brk id="62" max="6" man="1"/>
        <brk id="65" max="6" man="1"/>
        <brk id="66" max="6" man="1"/>
        <brk id="67" max="6" man="1"/>
        <brk id="68" max="6" man="1"/>
        <brk id="69" max="6" man="1"/>
        <brk id="70" max="6" man="1"/>
        <brk id="71" max="6" man="1"/>
        <brk id="72" max="6" man="1"/>
        <brk id="73" max="6" man="1"/>
        <brk id="74" max="6" man="1"/>
        <brk id="75" max="6" man="1"/>
        <brk id="76" max="6" man="1"/>
        <brk id="77" max="6" man="1"/>
        <brk id="78" max="6" man="1"/>
        <brk id="79" max="6" man="1"/>
        <brk id="80" max="6" man="1"/>
        <brk id="81" max="6" man="1"/>
        <brk id="82" max="6" man="1"/>
        <brk id="83" max="6" man="1"/>
        <brk id="84" max="6" man="1"/>
        <brk id="85" max="6" man="1"/>
        <brk id="86" max="6" man="1"/>
        <brk id="87" max="6" man="1"/>
        <brk id="88" max="6" man="1"/>
        <brk id="89" max="6" man="1"/>
        <brk id="90" max="6" man="1"/>
        <brk id="91" max="6" man="1"/>
        <brk id="92" max="6" man="1"/>
        <brk id="93" max="6" man="1"/>
        <brk id="94" max="6" man="1"/>
        <brk id="95" max="6" man="1"/>
        <brk id="96" max="6" man="1"/>
        <brk id="97" max="6" man="1"/>
        <brk id="98" max="6" man="1"/>
        <brk id="99" max="6" man="1"/>
        <brk id="100" max="6" man="1"/>
        <brk id="101" max="6" man="1"/>
        <brk id="102" max="6" man="1"/>
        <brk id="103" max="6" man="1"/>
        <brk id="104" max="6" man="1"/>
        <brk id="105" max="6" man="1"/>
        <brk id="106" max="6" man="1"/>
        <brk id="107" max="6" man="1"/>
        <brk id="108" max="6" man="1"/>
        <brk id="109" max="6" man="1"/>
        <brk id="110" max="6" man="1"/>
        <brk id="111" max="6" man="1"/>
        <brk id="112" max="6" man="1"/>
        <brk id="113" max="6" man="1"/>
        <brk id="114" max="6" man="1"/>
        <brk id="115" max="6" man="1"/>
        <brk id="124" max="6" man="1"/>
      </rowBreaks>
      <pageMargins left="0.5" right="0.5" top="0.5" bottom="0.5" header="0" footer="0"/>
      <pageSetup scale="73" fitToHeight="3" orientation="portrait" r:id="rId4"/>
      <headerFooter alignWithMargins="0"/>
    </customSheetView>
    <customSheetView guid="{22D28A66-17F3-4A9A-B88B-6F61E2AD90F2}" scale="70" colorId="22">
      <rowBreaks count="57" manualBreakCount="57">
        <brk id="58" max="6" man="1"/>
        <brk id="59" max="6" man="1"/>
        <brk id="60" max="6" man="1"/>
        <brk id="61" max="6" man="1"/>
        <brk id="62" max="6" man="1"/>
        <brk id="65" max="6" man="1"/>
        <brk id="66" max="6" man="1"/>
        <brk id="67" max="6" man="1"/>
        <brk id="68" max="6" man="1"/>
        <brk id="69" max="6" man="1"/>
        <brk id="70" max="6" man="1"/>
        <brk id="71" max="6" man="1"/>
        <brk id="72" max="6" man="1"/>
        <brk id="73" max="6" man="1"/>
        <brk id="74" max="6" man="1"/>
        <brk id="75" max="6" man="1"/>
        <brk id="76" max="6" man="1"/>
        <brk id="77" max="6" man="1"/>
        <brk id="78" max="6" man="1"/>
        <brk id="79" max="6" man="1"/>
        <brk id="80" max="6" man="1"/>
        <brk id="81" max="6" man="1"/>
        <brk id="82" max="6" man="1"/>
        <brk id="83" max="6" man="1"/>
        <brk id="84" max="6" man="1"/>
        <brk id="85" max="6" man="1"/>
        <brk id="86" max="6" man="1"/>
        <brk id="87" max="6" man="1"/>
        <brk id="88" max="6" man="1"/>
        <brk id="89" max="6" man="1"/>
        <brk id="90" max="6" man="1"/>
        <brk id="91" max="6" man="1"/>
        <brk id="92" max="6" man="1"/>
        <brk id="93" max="6" man="1"/>
        <brk id="94" max="6" man="1"/>
        <brk id="95" max="6" man="1"/>
        <brk id="96" max="6" man="1"/>
        <brk id="97" max="6" man="1"/>
        <brk id="98" max="6" man="1"/>
        <brk id="99" max="6" man="1"/>
        <brk id="100" max="6" man="1"/>
        <brk id="101" max="6" man="1"/>
        <brk id="102" max="6" man="1"/>
        <brk id="103" max="6" man="1"/>
        <brk id="104" max="6" man="1"/>
        <brk id="105" max="6" man="1"/>
        <brk id="106" max="6" man="1"/>
        <brk id="107" max="6" man="1"/>
        <brk id="108" max="6" man="1"/>
        <brk id="109" max="6" man="1"/>
        <brk id="110" max="6" man="1"/>
        <brk id="111" max="6" man="1"/>
        <brk id="112" max="6" man="1"/>
        <brk id="113" max="6" man="1"/>
        <brk id="114" max="6" man="1"/>
        <brk id="115" max="6" man="1"/>
        <brk id="124" max="6" man="1"/>
      </rowBreaks>
      <pageMargins left="0.5" right="0.5" top="0.5" bottom="0.5" header="0" footer="0"/>
      <pageSetup scale="73" fitToHeight="3" orientation="portrait" r:id="rId5"/>
      <headerFooter alignWithMargins="0"/>
    </customSheetView>
    <customSheetView guid="{38FEF62C-E434-43FF-91B6-A4BAF1D28941}" scale="70" colorId="22" showPageBreaks="1" printArea="1">
      <rowBreaks count="57" manualBreakCount="57">
        <brk id="58" max="6" man="1"/>
        <brk id="59" max="6" man="1"/>
        <brk id="60" max="6" man="1"/>
        <brk id="61" max="6" man="1"/>
        <brk id="62" max="6" man="1"/>
        <brk id="65" max="6" man="1"/>
        <brk id="66" max="6" man="1"/>
        <brk id="67" max="6" man="1"/>
        <brk id="68" max="6" man="1"/>
        <brk id="69" max="6" man="1"/>
        <brk id="70" max="6" man="1"/>
        <brk id="71" max="6" man="1"/>
        <brk id="72" max="6" man="1"/>
        <brk id="73" max="6" man="1"/>
        <brk id="74" max="6" man="1"/>
        <brk id="75" max="6" man="1"/>
        <brk id="76" max="6" man="1"/>
        <brk id="77" max="6" man="1"/>
        <brk id="78" max="6" man="1"/>
        <brk id="79" max="6" man="1"/>
        <brk id="80" max="6" man="1"/>
        <brk id="81" max="6" man="1"/>
        <brk id="82" max="6" man="1"/>
        <brk id="83" max="6" man="1"/>
        <brk id="84" max="6" man="1"/>
        <brk id="85" max="6" man="1"/>
        <brk id="86" max="6" man="1"/>
        <brk id="87" max="6" man="1"/>
        <brk id="88" max="6" man="1"/>
        <brk id="89" max="6" man="1"/>
        <brk id="90" max="6" man="1"/>
        <brk id="91" max="6" man="1"/>
        <brk id="92" max="6" man="1"/>
        <brk id="93" max="6" man="1"/>
        <brk id="94" max="6" man="1"/>
        <brk id="95" max="6" man="1"/>
        <brk id="96" max="6" man="1"/>
        <brk id="97" max="6" man="1"/>
        <brk id="98" max="6" man="1"/>
        <brk id="99" max="6" man="1"/>
        <brk id="100" max="6" man="1"/>
        <brk id="101" max="6" man="1"/>
        <brk id="102" max="6" man="1"/>
        <brk id="103" max="6" man="1"/>
        <brk id="104" max="6" man="1"/>
        <brk id="105" max="6" man="1"/>
        <brk id="106" max="6" man="1"/>
        <brk id="107" max="6" man="1"/>
        <brk id="108" max="6" man="1"/>
        <brk id="109" max="6" man="1"/>
        <brk id="110" max="6" man="1"/>
        <brk id="111" max="6" man="1"/>
        <brk id="112" max="6" man="1"/>
        <brk id="113" max="6" man="1"/>
        <brk id="114" max="6" man="1"/>
        <brk id="115" max="6" man="1"/>
        <brk id="124" max="6" man="1"/>
      </rowBreaks>
      <pageMargins left="0.5" right="0.5" top="0.5" bottom="0.5" header="0" footer="0"/>
      <pageSetup scale="73" fitToHeight="3" orientation="portrait" r:id="rId6"/>
      <headerFooter alignWithMargins="0"/>
    </customSheetView>
    <customSheetView guid="{3B00EE9E-100B-4E0B-97A5-9938B41F46C6}" scale="70" colorId="22">
      <rowBreaks count="2" manualBreakCount="2">
        <brk id="62" max="6" man="1"/>
        <brk id="124" max="6" man="1"/>
      </rowBreaks>
      <pageMargins left="0.5" right="0.5" top="0.5" bottom="0.5" header="0" footer="0"/>
      <pageSetup scale="73" fitToHeight="3" orientation="portrait" r:id="rId7"/>
      <headerFooter alignWithMargins="0"/>
    </customSheetView>
    <customSheetView guid="{70140D13-E05C-4A32-B097-7656031EFC54}" scale="70" colorId="22" showPageBreaks="1" printArea="1">
      <rowBreaks count="19" manualBreakCount="19">
        <brk id="17" max="6" man="1"/>
        <brk id="18" max="6" man="1"/>
        <brk id="19" max="6" man="1"/>
        <brk id="20" max="6" man="1"/>
        <brk id="21" max="6" man="1"/>
        <brk id="22" max="6" man="1"/>
        <brk id="23" max="6" man="1"/>
        <brk id="24" max="6" man="1"/>
        <brk id="25" max="6" man="1"/>
        <brk id="26" max="6" man="1"/>
        <brk id="27" max="6" man="1"/>
        <brk id="28" max="6" man="1"/>
        <brk id="29" max="6" man="1"/>
        <brk id="30" max="6" man="1"/>
        <brk id="31" max="6" man="1"/>
        <brk id="32" max="6" man="1"/>
        <brk id="33" max="6" man="1"/>
        <brk id="62" max="6" man="1"/>
        <brk id="124" max="6" man="1"/>
      </rowBreaks>
      <pageMargins left="0.5" right="0.5" top="0.5" bottom="0.5" header="0" footer="0"/>
      <pageSetup scale="73" fitToHeight="3" orientation="portrait" r:id="rId8"/>
      <headerFooter alignWithMargins="0"/>
    </customSheetView>
    <customSheetView guid="{3A57D69F-D25D-44C3-9DE0-88B774091642}" scale="70" colorId="22" showPageBreaks="1" printArea="1">
      <rowBreaks count="19" manualBreakCount="19">
        <brk id="17" max="6" man="1"/>
        <brk id="18" max="6" man="1"/>
        <brk id="19" max="6" man="1"/>
        <brk id="20" max="6" man="1"/>
        <brk id="21" max="6" man="1"/>
        <brk id="22" max="6" man="1"/>
        <brk id="23" max="6" man="1"/>
        <brk id="24" max="6" man="1"/>
        <brk id="25" max="6" man="1"/>
        <brk id="26" max="6" man="1"/>
        <brk id="27" max="6" man="1"/>
        <brk id="28" max="6" man="1"/>
        <brk id="29" max="6" man="1"/>
        <brk id="30" max="6" man="1"/>
        <brk id="31" max="6" man="1"/>
        <brk id="32" max="6" man="1"/>
        <brk id="33" max="6" man="1"/>
        <brk id="62" max="6" man="1"/>
        <brk id="124" max="6" man="1"/>
      </rowBreaks>
      <pageMargins left="0.5" right="0.5" top="0.5" bottom="0.5" header="0" footer="0"/>
      <pageSetup scale="73" fitToHeight="3" orientation="portrait" r:id="rId9"/>
      <headerFooter alignWithMargins="0"/>
    </customSheetView>
    <customSheetView guid="{CA9A34E5-DE78-429D-AEC4-74C7250B775C}" scale="70" colorId="22" showPageBreaks="1" printArea="1">
      <rowBreaks count="2" manualBreakCount="2">
        <brk id="62" max="6" man="1"/>
        <brk id="124" max="6" man="1"/>
      </rowBreaks>
      <pageMargins left="0.5" right="0.5" top="0.5" bottom="0.5" header="0" footer="0"/>
      <pageSetup scale="73" fitToHeight="3" orientation="portrait" r:id="rId10"/>
      <headerFooter alignWithMargins="0"/>
    </customSheetView>
    <customSheetView guid="{B4A791FD-BFAC-4ED1-AC79-FF865E98E4E3}" scale="70" colorId="22">
      <selection activeCell="D155" sqref="D155"/>
      <rowBreaks count="76" manualBreakCount="76">
        <brk id="19" max="6" man="1"/>
        <brk id="20" max="6" man="1"/>
        <brk id="21" max="6" man="1"/>
        <brk id="22" max="6" man="1"/>
        <brk id="23" max="6" man="1"/>
        <brk id="24" max="6" man="1"/>
        <brk id="25" max="6" man="1"/>
        <brk id="26" max="6" man="1"/>
        <brk id="27" max="6" man="1"/>
        <brk id="28" max="6" man="1"/>
        <brk id="29" max="6" man="1"/>
        <brk id="30" max="6" man="1"/>
        <brk id="31" max="6" man="1"/>
        <brk id="32" max="6" man="1"/>
        <brk id="33" max="6" man="1"/>
        <brk id="34" max="6" man="1"/>
        <brk id="35" max="6" man="1"/>
        <brk id="36" max="6" man="1"/>
        <brk id="37" max="6" man="1"/>
        <brk id="58" max="6" man="1"/>
        <brk id="59" max="6" man="1"/>
        <brk id="60" max="6" man="1"/>
        <brk id="61" max="6" man="1"/>
        <brk id="62" max="6" man="1"/>
        <brk id="65" max="6" man="1"/>
        <brk id="66" max="6" man="1"/>
        <brk id="67" max="6" man="1"/>
        <brk id="68" max="6" man="1"/>
        <brk id="69" max="6" man="1"/>
        <brk id="70" max="6" man="1"/>
        <brk id="71" max="6" man="1"/>
        <brk id="72" max="6" man="1"/>
        <brk id="73" max="6" man="1"/>
        <brk id="74" max="6" man="1"/>
        <brk id="75" max="6" man="1"/>
        <brk id="76" max="6" man="1"/>
        <brk id="77" max="6" man="1"/>
        <brk id="78" max="6" man="1"/>
        <brk id="79" max="6" man="1"/>
        <brk id="80" max="6" man="1"/>
        <brk id="81" max="6" man="1"/>
        <brk id="82" max="6" man="1"/>
        <brk id="83" max="6" man="1"/>
        <brk id="84" max="6" man="1"/>
        <brk id="85" max="6" man="1"/>
        <brk id="86" max="6" man="1"/>
        <brk id="87" max="6" man="1"/>
        <brk id="88" max="6" man="1"/>
        <brk id="89" max="6" man="1"/>
        <brk id="90" max="6" man="1"/>
        <brk id="91" max="6" man="1"/>
        <brk id="92" max="6" man="1"/>
        <brk id="93" max="6" man="1"/>
        <brk id="94" max="6" man="1"/>
        <brk id="95" max="6" man="1"/>
        <brk id="96" max="6" man="1"/>
        <brk id="97" max="6" man="1"/>
        <brk id="98" max="6" man="1"/>
        <brk id="99" max="6" man="1"/>
        <brk id="100" max="6" man="1"/>
        <brk id="101" max="6" man="1"/>
        <brk id="102" max="6" man="1"/>
        <brk id="103" max="6" man="1"/>
        <brk id="104" max="6" man="1"/>
        <brk id="105" max="6" man="1"/>
        <brk id="106" max="6" man="1"/>
        <brk id="107" max="6" man="1"/>
        <brk id="108" max="6" man="1"/>
        <brk id="109" max="6" man="1"/>
        <brk id="110" max="6" man="1"/>
        <brk id="111" max="6" man="1"/>
        <brk id="112" max="6" man="1"/>
        <brk id="113" max="6" man="1"/>
        <brk id="114" max="6" man="1"/>
        <brk id="115" max="6" man="1"/>
        <brk id="124" max="6" man="1"/>
      </rowBreaks>
      <pageMargins left="0.5" right="0.5" top="0.5" bottom="0.5" header="0" footer="0"/>
      <pageSetup scale="73" fitToHeight="3" orientation="portrait" r:id="rId11"/>
      <headerFooter alignWithMargins="0"/>
    </customSheetView>
    <customSheetView guid="{1DFCFAAB-BEA9-4033-B573-C1428C6D4616}" scale="70" colorId="22">
      <selection activeCell="D152" sqref="D152"/>
      <rowBreaks count="57" manualBreakCount="57">
        <brk id="58" max="6" man="1"/>
        <brk id="59" max="6" man="1"/>
        <brk id="60" max="6" man="1"/>
        <brk id="61" max="6" man="1"/>
        <brk id="62" max="6" man="1"/>
        <brk id="65" max="6" man="1"/>
        <brk id="66" max="6" man="1"/>
        <brk id="67" max="6" man="1"/>
        <brk id="68" max="6" man="1"/>
        <brk id="69" max="6" man="1"/>
        <brk id="70" max="6" man="1"/>
        <brk id="71" max="6" man="1"/>
        <brk id="72" max="6" man="1"/>
        <brk id="73" max="6" man="1"/>
        <brk id="74" max="6" man="1"/>
        <brk id="75" max="6" man="1"/>
        <brk id="76" max="6" man="1"/>
        <brk id="77" max="6" man="1"/>
        <brk id="78" max="6" man="1"/>
        <brk id="79" max="6" man="1"/>
        <brk id="80" max="6" man="1"/>
        <brk id="81" max="6" man="1"/>
        <brk id="82" max="6" man="1"/>
        <brk id="83" max="6" man="1"/>
        <brk id="84" max="6" man="1"/>
        <brk id="85" max="6" man="1"/>
        <brk id="86" max="6" man="1"/>
        <brk id="87" max="6" man="1"/>
        <brk id="88" max="6" man="1"/>
        <brk id="89" max="6" man="1"/>
        <brk id="90" max="6" man="1"/>
        <brk id="91" max="6" man="1"/>
        <brk id="92" max="6" man="1"/>
        <brk id="93" max="6" man="1"/>
        <brk id="94" max="6" man="1"/>
        <brk id="95" max="6" man="1"/>
        <brk id="96" max="6" man="1"/>
        <brk id="97" max="6" man="1"/>
        <brk id="98" max="6" man="1"/>
        <brk id="99" max="6" man="1"/>
        <brk id="100" max="6" man="1"/>
        <brk id="101" max="6" man="1"/>
        <brk id="102" max="6" man="1"/>
        <brk id="103" max="6" man="1"/>
        <brk id="104" max="6" man="1"/>
        <brk id="105" max="6" man="1"/>
        <brk id="106" max="6" man="1"/>
        <brk id="107" max="6" man="1"/>
        <brk id="108" max="6" man="1"/>
        <brk id="109" max="6" man="1"/>
        <brk id="110" max="6" man="1"/>
        <brk id="111" max="6" man="1"/>
        <brk id="112" max="6" man="1"/>
        <brk id="113" max="6" man="1"/>
        <brk id="114" max="6" man="1"/>
        <brk id="115" max="6" man="1"/>
        <brk id="124" max="6" man="1"/>
      </rowBreaks>
      <pageMargins left="0.5" right="0.5" top="0.5" bottom="0.5" header="0" footer="0"/>
      <pageSetup scale="73" fitToHeight="3" orientation="portrait" r:id="rId12"/>
      <headerFooter alignWithMargins="0"/>
    </customSheetView>
    <customSheetView guid="{24B34512-AD5F-4011-887B-567D11190E35}" scale="60" colorId="22" showPageBreaks="1" printArea="1" view="pageBreakPreview">
      <selection activeCell="D155" sqref="D155"/>
      <rowBreaks count="2" manualBreakCount="2">
        <brk id="62" max="16383" man="1"/>
        <brk id="123" max="16383" man="1"/>
      </rowBreaks>
      <pageMargins left="0.5" right="0.5" top="0.5" bottom="0.5" header="0" footer="0"/>
      <pageSetup scale="64" fitToHeight="3" orientation="portrait" r:id="rId13"/>
      <headerFooter alignWithMargins="0"/>
    </customSheetView>
  </customSheetViews>
  <pageMargins left="0.5" right="0.5" top="0.5" bottom="0.5" header="0" footer="0"/>
  <pageSetup scale="64" fitToHeight="3" orientation="portrait" r:id="rId14"/>
  <headerFooter alignWithMargins="0"/>
  <rowBreaks count="2" manualBreakCount="2">
    <brk id="62" max="16383" man="1"/>
    <brk id="124" max="6" man="1"/>
  </rowBreaks>
</worksheet>
</file>

<file path=xl/worksheets/sheet43.xml><?xml version="1.0" encoding="utf-8"?>
<worksheet xmlns="http://schemas.openxmlformats.org/spreadsheetml/2006/main" xmlns:r="http://schemas.openxmlformats.org/officeDocument/2006/relationships">
  <sheetPr transitionEvaluation="1">
    <pageSetUpPr fitToPage="1"/>
  </sheetPr>
  <dimension ref="A1:G83"/>
  <sheetViews>
    <sheetView defaultGridColor="0" topLeftCell="A16" colorId="22" zoomScale="70" zoomScaleNormal="70" workbookViewId="0">
      <selection activeCell="E32" sqref="E32"/>
    </sheetView>
  </sheetViews>
  <sheetFormatPr defaultColWidth="9.6640625" defaultRowHeight="15"/>
  <cols>
    <col min="1" max="1" width="5.6640625" customWidth="1"/>
    <col min="2" max="2" width="61.6640625" customWidth="1"/>
    <col min="3" max="3" width="30.33203125" customWidth="1"/>
    <col min="4" max="4" width="18.6640625" customWidth="1"/>
  </cols>
  <sheetData>
    <row r="1" spans="1:7" ht="15.75" thickBot="1">
      <c r="A1" s="43" t="str">
        <f>'Data Sheet'!$A$49</f>
        <v>Annual Report of Central Hudson Gas &amp; Electric Corp.</v>
      </c>
      <c r="B1" s="287"/>
      <c r="C1" s="1191" t="str">
        <f>'Data Sheet'!$A$45</f>
        <v>Year ended December 31, 2013</v>
      </c>
      <c r="D1" s="287"/>
      <c r="E1" s="287"/>
      <c r="F1" s="191"/>
      <c r="G1" s="48"/>
    </row>
    <row r="2" spans="1:7">
      <c r="A2" s="86"/>
      <c r="B2" s="87"/>
      <c r="C2" s="88"/>
      <c r="D2" s="85"/>
    </row>
    <row r="3" spans="1:7" ht="15.75">
      <c r="A3" s="89" t="s">
        <v>514</v>
      </c>
      <c r="B3" s="90"/>
      <c r="C3" s="91"/>
      <c r="D3" s="85"/>
    </row>
    <row r="4" spans="1:7">
      <c r="A4" s="92"/>
      <c r="B4" s="85"/>
      <c r="C4" s="93"/>
      <c r="D4" s="85"/>
    </row>
    <row r="5" spans="1:7">
      <c r="A5" s="92"/>
      <c r="B5" s="85" t="s">
        <v>515</v>
      </c>
      <c r="C5" s="93"/>
      <c r="D5" s="85"/>
    </row>
    <row r="6" spans="1:7">
      <c r="A6" s="92"/>
      <c r="B6" s="85" t="s">
        <v>516</v>
      </c>
      <c r="C6" s="93"/>
      <c r="D6" s="85"/>
    </row>
    <row r="7" spans="1:7">
      <c r="A7" s="92"/>
      <c r="B7" s="85"/>
      <c r="C7" s="93"/>
      <c r="D7" s="85"/>
    </row>
    <row r="8" spans="1:7">
      <c r="A8" s="92"/>
      <c r="B8" s="85" t="s">
        <v>517</v>
      </c>
      <c r="C8" s="93"/>
      <c r="D8" s="85"/>
    </row>
    <row r="9" spans="1:7">
      <c r="A9" s="92"/>
      <c r="B9" s="85"/>
      <c r="C9" s="93"/>
      <c r="D9" s="85"/>
    </row>
    <row r="10" spans="1:7">
      <c r="A10" s="92"/>
      <c r="B10" s="85" t="s">
        <v>1207</v>
      </c>
      <c r="C10" s="93"/>
      <c r="D10" s="85"/>
    </row>
    <row r="11" spans="1:7">
      <c r="A11" s="92"/>
      <c r="B11" s="85" t="s">
        <v>1208</v>
      </c>
      <c r="C11" s="93"/>
      <c r="D11" s="85"/>
    </row>
    <row r="12" spans="1:7">
      <c r="A12" s="92"/>
      <c r="B12" s="85" t="s">
        <v>1209</v>
      </c>
      <c r="C12" s="93"/>
      <c r="D12" s="85"/>
    </row>
    <row r="13" spans="1:7">
      <c r="A13" s="92"/>
      <c r="B13" s="85"/>
      <c r="C13" s="93"/>
      <c r="D13" s="85"/>
    </row>
    <row r="14" spans="1:7">
      <c r="A14" s="92"/>
      <c r="B14" s="85" t="s">
        <v>1210</v>
      </c>
      <c r="C14" s="93"/>
      <c r="D14" s="85"/>
    </row>
    <row r="15" spans="1:7">
      <c r="A15" s="92"/>
      <c r="B15" s="85" t="s">
        <v>1211</v>
      </c>
      <c r="C15" s="93"/>
      <c r="D15" s="85"/>
    </row>
    <row r="16" spans="1:7">
      <c r="A16" s="92"/>
      <c r="B16" s="85" t="s">
        <v>1228</v>
      </c>
      <c r="C16" s="93"/>
      <c r="D16" s="85"/>
    </row>
    <row r="17" spans="1:4">
      <c r="A17" s="92"/>
      <c r="B17" s="1704" t="s">
        <v>3666</v>
      </c>
      <c r="C17" s="93"/>
      <c r="D17" s="85"/>
    </row>
    <row r="18" spans="1:4">
      <c r="A18" s="92"/>
      <c r="B18" s="85" t="s">
        <v>1229</v>
      </c>
      <c r="C18" s="93"/>
      <c r="D18" s="85"/>
    </row>
    <row r="19" spans="1:4">
      <c r="A19" s="92"/>
      <c r="B19" s="1705" t="s">
        <v>3708</v>
      </c>
      <c r="C19" s="93"/>
      <c r="D19" s="85"/>
    </row>
    <row r="20" spans="1:4">
      <c r="A20" s="92"/>
      <c r="B20" s="85" t="s">
        <v>1230</v>
      </c>
      <c r="C20" s="93"/>
      <c r="D20" s="85"/>
    </row>
    <row r="21" spans="1:4">
      <c r="A21" s="92"/>
      <c r="B21" s="85"/>
      <c r="C21" s="93"/>
      <c r="D21" s="85"/>
    </row>
    <row r="22" spans="1:4">
      <c r="A22" s="92"/>
      <c r="B22" s="85" t="s">
        <v>1231</v>
      </c>
      <c r="C22" s="93"/>
      <c r="D22" s="85"/>
    </row>
    <row r="23" spans="1:4">
      <c r="A23" s="99"/>
      <c r="B23" s="101"/>
      <c r="C23" s="304"/>
      <c r="D23" s="85"/>
    </row>
    <row r="24" spans="1:4">
      <c r="A24" s="336"/>
      <c r="B24" s="337"/>
      <c r="C24" s="98"/>
      <c r="D24" s="85"/>
    </row>
    <row r="25" spans="1:4">
      <c r="A25" s="145"/>
      <c r="B25" s="1730" t="s">
        <v>3742</v>
      </c>
      <c r="C25" s="113" t="s">
        <v>343</v>
      </c>
      <c r="D25" s="85"/>
    </row>
    <row r="26" spans="1:4">
      <c r="A26" s="170" t="s">
        <v>1758</v>
      </c>
      <c r="B26" s="515" t="s">
        <v>2286</v>
      </c>
      <c r="C26" s="113" t="s">
        <v>2764</v>
      </c>
      <c r="D26" s="85"/>
    </row>
    <row r="27" spans="1:4">
      <c r="A27" s="176" t="s">
        <v>1761</v>
      </c>
      <c r="B27" s="516" t="s">
        <v>2512</v>
      </c>
      <c r="C27" s="748" t="s">
        <v>2513</v>
      </c>
      <c r="D27" s="85"/>
    </row>
    <row r="28" spans="1:4">
      <c r="A28" s="145"/>
      <c r="B28" s="305"/>
      <c r="C28" s="116"/>
      <c r="D28" s="85"/>
    </row>
    <row r="29" spans="1:4">
      <c r="A29" s="145">
        <v>1</v>
      </c>
      <c r="B29" s="305" t="s">
        <v>2765</v>
      </c>
      <c r="C29" s="749">
        <v>103000124</v>
      </c>
      <c r="D29" s="85"/>
    </row>
    <row r="30" spans="1:4">
      <c r="A30" s="145">
        <v>2</v>
      </c>
      <c r="B30" s="305" t="s">
        <v>2766</v>
      </c>
      <c r="C30" s="750"/>
      <c r="D30" s="85"/>
    </row>
    <row r="31" spans="1:4">
      <c r="A31" s="145">
        <v>3</v>
      </c>
      <c r="B31" s="1706" t="s">
        <v>3667</v>
      </c>
      <c r="C31" s="328">
        <v>7688863</v>
      </c>
      <c r="D31" s="85"/>
    </row>
    <row r="32" spans="1:4">
      <c r="A32" s="145">
        <v>4</v>
      </c>
      <c r="B32" s="305" t="s">
        <v>2767</v>
      </c>
      <c r="C32" s="93"/>
      <c r="D32" s="85"/>
    </row>
    <row r="33" spans="1:4">
      <c r="A33" s="145">
        <v>5</v>
      </c>
      <c r="B33" s="305" t="s">
        <v>2768</v>
      </c>
      <c r="C33" s="328"/>
      <c r="D33" s="85"/>
    </row>
    <row r="34" spans="1:4">
      <c r="A34" s="145">
        <v>6</v>
      </c>
      <c r="B34" s="305" t="s">
        <v>2769</v>
      </c>
      <c r="C34" s="328"/>
      <c r="D34" s="85"/>
    </row>
    <row r="35" spans="1:4">
      <c r="A35" s="145">
        <v>7</v>
      </c>
      <c r="B35" s="305" t="s">
        <v>2770</v>
      </c>
      <c r="C35" s="328"/>
      <c r="D35" s="85"/>
    </row>
    <row r="36" spans="1:4">
      <c r="A36" s="145">
        <v>8</v>
      </c>
      <c r="B36" s="1654"/>
      <c r="C36" s="328"/>
      <c r="D36" s="85"/>
    </row>
    <row r="37" spans="1:4">
      <c r="A37" s="145">
        <v>9</v>
      </c>
      <c r="B37" s="305"/>
      <c r="C37" s="328"/>
      <c r="D37" s="85"/>
    </row>
    <row r="38" spans="1:4">
      <c r="A38" s="145">
        <v>10</v>
      </c>
      <c r="B38" s="305"/>
      <c r="C38" s="328"/>
      <c r="D38" s="85"/>
    </row>
    <row r="39" spans="1:4">
      <c r="A39" s="145">
        <v>11</v>
      </c>
      <c r="B39" s="305"/>
      <c r="C39" s="328"/>
      <c r="D39" s="85"/>
    </row>
    <row r="40" spans="1:4">
      <c r="A40" s="145">
        <v>12</v>
      </c>
      <c r="B40" s="305" t="s">
        <v>2771</v>
      </c>
      <c r="C40" s="481">
        <f>SUM(C31:C39)</f>
        <v>7688863</v>
      </c>
      <c r="D40" s="85"/>
    </row>
    <row r="41" spans="1:4">
      <c r="A41" s="145">
        <v>13</v>
      </c>
      <c r="B41" s="305" t="s">
        <v>2772</v>
      </c>
      <c r="C41" s="328"/>
      <c r="D41" s="85"/>
    </row>
    <row r="42" spans="1:4">
      <c r="A42" s="145">
        <v>14</v>
      </c>
      <c r="B42" s="305" t="s">
        <v>2773</v>
      </c>
      <c r="C42" s="328">
        <v>2347099</v>
      </c>
      <c r="D42" s="85"/>
    </row>
    <row r="43" spans="1:4">
      <c r="A43" s="145">
        <v>15</v>
      </c>
      <c r="B43" s="305" t="s">
        <v>2774</v>
      </c>
      <c r="C43" s="328">
        <v>382226</v>
      </c>
      <c r="D43" s="85"/>
    </row>
    <row r="44" spans="1:4">
      <c r="A44" s="145">
        <v>16</v>
      </c>
      <c r="B44" s="1707" t="s">
        <v>3709</v>
      </c>
      <c r="C44" s="328">
        <v>-20826</v>
      </c>
      <c r="D44" s="85"/>
    </row>
    <row r="45" spans="1:4">
      <c r="A45" s="145">
        <v>17</v>
      </c>
      <c r="B45" s="305" t="s">
        <v>2775</v>
      </c>
      <c r="C45" s="481">
        <f>SUM(C42:C44)</f>
        <v>2708499</v>
      </c>
      <c r="D45" s="85"/>
    </row>
    <row r="46" spans="1:4">
      <c r="A46" s="145">
        <v>18</v>
      </c>
      <c r="B46" s="305" t="s">
        <v>2776</v>
      </c>
      <c r="C46" s="328"/>
      <c r="D46" s="85"/>
    </row>
    <row r="47" spans="1:4">
      <c r="A47" s="145">
        <v>19</v>
      </c>
      <c r="B47" s="305" t="s">
        <v>2777</v>
      </c>
      <c r="C47" s="328"/>
      <c r="D47" s="85"/>
    </row>
    <row r="48" spans="1:4">
      <c r="A48" s="145">
        <v>20</v>
      </c>
      <c r="B48" s="305" t="s">
        <v>3726</v>
      </c>
      <c r="C48" s="328">
        <v>-1743</v>
      </c>
      <c r="D48" s="85"/>
    </row>
    <row r="49" spans="1:4">
      <c r="A49" s="145">
        <v>21</v>
      </c>
      <c r="B49" s="1316" t="s">
        <v>3103</v>
      </c>
      <c r="C49" s="328">
        <v>373269</v>
      </c>
      <c r="D49" s="85"/>
    </row>
    <row r="50" spans="1:4">
      <c r="A50" s="145">
        <v>22</v>
      </c>
      <c r="B50" s="305"/>
      <c r="C50" s="328"/>
      <c r="D50" s="85"/>
    </row>
    <row r="51" spans="1:4">
      <c r="A51" s="145">
        <v>23</v>
      </c>
      <c r="B51" s="305"/>
      <c r="C51" s="328"/>
      <c r="D51" s="85"/>
    </row>
    <row r="52" spans="1:4">
      <c r="A52" s="148">
        <v>24</v>
      </c>
      <c r="B52" s="516" t="s">
        <v>2778</v>
      </c>
      <c r="C52" s="315">
        <f>C29+C40-C45+SUM(C46:C51)</f>
        <v>108352014</v>
      </c>
      <c r="D52" s="85"/>
    </row>
    <row r="53" spans="1:4">
      <c r="A53" s="92"/>
      <c r="B53" s="85"/>
      <c r="C53" s="93"/>
      <c r="D53" s="85"/>
    </row>
    <row r="54" spans="1:4">
      <c r="A54" s="92"/>
      <c r="B54" s="85"/>
      <c r="C54" s="93"/>
      <c r="D54" s="85"/>
    </row>
    <row r="55" spans="1:4" ht="15.75">
      <c r="A55" s="751" t="s">
        <v>2779</v>
      </c>
      <c r="B55" s="752"/>
      <c r="C55" s="753"/>
      <c r="D55" s="85"/>
    </row>
    <row r="56" spans="1:4">
      <c r="A56" s="1315">
        <v>25</v>
      </c>
      <c r="B56" s="305" t="s">
        <v>2780</v>
      </c>
      <c r="C56" s="327">
        <v>-257958</v>
      </c>
      <c r="D56" s="85"/>
    </row>
    <row r="57" spans="1:4">
      <c r="A57" s="145">
        <v>26</v>
      </c>
      <c r="B57" s="305" t="s">
        <v>2781</v>
      </c>
      <c r="C57" s="209"/>
      <c r="D57" s="85"/>
    </row>
    <row r="58" spans="1:4">
      <c r="A58" s="145">
        <v>27</v>
      </c>
      <c r="B58" s="85" t="s">
        <v>2782</v>
      </c>
      <c r="C58" s="328"/>
      <c r="D58" s="85"/>
    </row>
    <row r="59" spans="1:4">
      <c r="A59" s="145">
        <v>28</v>
      </c>
      <c r="B59" s="305" t="s">
        <v>2783</v>
      </c>
      <c r="C59" s="328"/>
      <c r="D59" s="85"/>
    </row>
    <row r="60" spans="1:4">
      <c r="A60" s="145">
        <v>29</v>
      </c>
      <c r="B60" s="305" t="s">
        <v>2784</v>
      </c>
      <c r="C60" s="328"/>
      <c r="D60" s="85"/>
    </row>
    <row r="61" spans="1:4">
      <c r="A61" s="145">
        <v>30</v>
      </c>
      <c r="B61" s="108" t="s">
        <v>2785</v>
      </c>
      <c r="C61" s="209"/>
      <c r="D61" s="85"/>
    </row>
    <row r="62" spans="1:4">
      <c r="A62" s="145">
        <v>31</v>
      </c>
      <c r="B62" s="305" t="s">
        <v>2786</v>
      </c>
      <c r="C62" s="328">
        <v>29901119</v>
      </c>
      <c r="D62" s="85"/>
    </row>
    <row r="63" spans="1:4">
      <c r="A63" s="145">
        <v>32</v>
      </c>
      <c r="B63" s="305" t="s">
        <v>2787</v>
      </c>
      <c r="C63" s="328">
        <v>78708853</v>
      </c>
      <c r="D63" s="85"/>
    </row>
    <row r="64" spans="1:4">
      <c r="A64" s="145">
        <v>33</v>
      </c>
      <c r="B64" s="305" t="s">
        <v>2788</v>
      </c>
      <c r="C64" s="328"/>
      <c r="D64" s="85"/>
    </row>
    <row r="65" spans="1:4" ht="15.75" thickBot="1">
      <c r="A65" s="754">
        <v>34</v>
      </c>
      <c r="B65" s="673" t="s">
        <v>2789</v>
      </c>
      <c r="C65" s="320">
        <f>SUM(C56:C64)</f>
        <v>108352014</v>
      </c>
      <c r="D65" s="85"/>
    </row>
    <row r="66" spans="1:4">
      <c r="A66" s="85"/>
      <c r="B66" s="85"/>
      <c r="C66" s="663" t="s">
        <v>1201</v>
      </c>
      <c r="D66" s="85"/>
    </row>
    <row r="67" spans="1:4">
      <c r="A67" s="121" t="s">
        <v>2790</v>
      </c>
      <c r="B67" s="121"/>
      <c r="C67" s="121"/>
      <c r="D67" s="85"/>
    </row>
    <row r="68" spans="1:4">
      <c r="A68" s="85"/>
      <c r="B68" s="85"/>
      <c r="C68" s="85"/>
      <c r="D68" s="85"/>
    </row>
    <row r="69" spans="1:4">
      <c r="A69" s="85"/>
      <c r="B69" s="85"/>
      <c r="C69" s="85"/>
      <c r="D69" s="85"/>
    </row>
    <row r="70" spans="1:4">
      <c r="A70" s="85"/>
      <c r="B70" s="85"/>
      <c r="C70" s="85"/>
      <c r="D70" s="85"/>
    </row>
    <row r="71" spans="1:4">
      <c r="A71" s="85"/>
      <c r="B71" s="85"/>
      <c r="C71" s="85"/>
      <c r="D71" s="85"/>
    </row>
    <row r="72" spans="1:4">
      <c r="A72" s="85"/>
      <c r="B72" s="85"/>
      <c r="C72" s="85"/>
      <c r="D72" s="85"/>
    </row>
    <row r="73" spans="1:4">
      <c r="A73" s="85"/>
      <c r="B73" s="85"/>
      <c r="C73" s="85"/>
      <c r="D73" s="85"/>
    </row>
    <row r="74" spans="1:4">
      <c r="A74" s="85"/>
      <c r="B74" s="70"/>
      <c r="C74" s="85"/>
      <c r="D74" s="85"/>
    </row>
    <row r="75" spans="1:4">
      <c r="A75" s="85"/>
      <c r="B75" s="85"/>
      <c r="C75" s="85"/>
      <c r="D75" s="85"/>
    </row>
    <row r="76" spans="1:4">
      <c r="A76" s="85"/>
      <c r="B76" s="85"/>
      <c r="C76" s="85"/>
      <c r="D76" s="85"/>
    </row>
    <row r="77" spans="1:4">
      <c r="A77" s="85"/>
      <c r="B77" s="70"/>
      <c r="C77" s="85"/>
      <c r="D77" s="85"/>
    </row>
    <row r="78" spans="1:4">
      <c r="A78" s="85"/>
      <c r="B78" s="70"/>
      <c r="C78" s="85"/>
      <c r="D78" s="85"/>
    </row>
    <row r="79" spans="1:4">
      <c r="A79" s="85"/>
      <c r="B79" s="70"/>
      <c r="C79" s="85"/>
      <c r="D79" s="85"/>
    </row>
    <row r="80" spans="1:4">
      <c r="A80" s="85"/>
      <c r="B80" s="70"/>
      <c r="C80" s="85"/>
      <c r="D80" s="85"/>
    </row>
    <row r="81" spans="1:4">
      <c r="A81" s="85"/>
      <c r="B81" s="70"/>
      <c r="C81" s="85"/>
      <c r="D81" s="85"/>
    </row>
    <row r="82" spans="1:4">
      <c r="A82" s="85"/>
      <c r="B82" s="70"/>
      <c r="C82" s="85"/>
      <c r="D82" s="85"/>
    </row>
    <row r="83" spans="1:4">
      <c r="A83" s="85"/>
      <c r="B83" s="85"/>
      <c r="C83" s="85"/>
      <c r="D83" s="85"/>
    </row>
  </sheetData>
  <customSheetViews>
    <customSheetView guid="{4928BF23-7841-445B-B276-4DDA011E86BA}" scale="70" colorId="22" fitToPage="1" topLeftCell="A7">
      <selection activeCell="B44" sqref="B44"/>
      <colBreaks count="3" manualBreakCount="3">
        <brk id="3" max="1048575" man="1"/>
        <brk id="7" max="1048575" man="1"/>
        <brk id="21" max="1048575" man="1"/>
      </colBreaks>
      <pageMargins left="0" right="0" top="0.5" bottom="0.5" header="0" footer="0"/>
      <printOptions horizontalCentered="1" verticalCentered="1"/>
      <pageSetup scale="72" orientation="portrait" r:id="rId1"/>
      <headerFooter alignWithMargins="0"/>
    </customSheetView>
    <customSheetView guid="{10BEBEA5-666D-4E42-8C33-BE2CECB0CEEE}" scale="70" colorId="22" fitToPage="1" topLeftCell="A19">
      <selection activeCell="C64" sqref="C64"/>
      <colBreaks count="3" manualBreakCount="3">
        <brk id="3" max="1048575" man="1"/>
        <brk id="7" max="1048575" man="1"/>
        <brk id="21" max="1048575" man="1"/>
      </colBreaks>
      <pageMargins left="0" right="0" top="0.5" bottom="0.5" header="0" footer="0"/>
      <printOptions horizontalCentered="1" verticalCentered="1"/>
      <pageSetup scale="60" orientation="portrait" r:id="rId2"/>
      <headerFooter alignWithMargins="0"/>
    </customSheetView>
    <customSheetView guid="{7EABFE2B-86ED-418A-B3E7-C3498E6134E5}" scale="70" colorId="22" fitToPage="1" topLeftCell="A19">
      <selection activeCell="C64" sqref="C64"/>
      <colBreaks count="3" manualBreakCount="3">
        <brk id="3" max="1048575" man="1"/>
        <brk id="7" max="1048575" man="1"/>
        <brk id="21" max="1048575" man="1"/>
      </colBreaks>
      <pageMargins left="0" right="0" top="0.5" bottom="0.5" header="0" footer="0"/>
      <printOptions horizontalCentered="1" verticalCentered="1"/>
      <pageSetup scale="60" orientation="portrait" r:id="rId3"/>
      <headerFooter alignWithMargins="0"/>
    </customSheetView>
    <customSheetView guid="{8787D503-0E53-496F-A823-DBDA291CFB74}" scale="70" colorId="22" showPageBreaks="1" fitToPage="1">
      <colBreaks count="2" manualBreakCount="2">
        <brk id="3" max="1048575" man="1"/>
        <brk id="7" max="1048575" man="1"/>
      </colBreaks>
      <pageMargins left="0" right="0" top="0.5" bottom="0.5" header="0" footer="0"/>
      <printOptions horizontalCentered="1" verticalCentered="1"/>
      <pageSetup scale="10" orientation="portrait" r:id="rId4"/>
      <headerFooter alignWithMargins="0"/>
    </customSheetView>
    <customSheetView guid="{22D28A66-17F3-4A9A-B88B-6F61E2AD90F2}" scale="70" colorId="22" fitToPage="1">
      <colBreaks count="1" manualBreakCount="1">
        <brk id="3" max="1048575" man="1"/>
      </colBreaks>
      <pageMargins left="0" right="0" top="0.5" bottom="0.5" header="0" footer="0"/>
      <printOptions horizontalCentered="1" verticalCentered="1"/>
      <pageSetup scale="72" orientation="portrait" r:id="rId5"/>
      <headerFooter alignWithMargins="0"/>
    </customSheetView>
    <customSheetView guid="{38FEF62C-E434-43FF-91B6-A4BAF1D28941}" scale="70" colorId="22" showPageBreaks="1" fitToPage="1" printArea="1">
      <colBreaks count="1" manualBreakCount="1">
        <brk id="3" max="1048575" man="1"/>
      </colBreaks>
      <pageMargins left="0" right="0" top="0.5" bottom="0.5" header="0" footer="0"/>
      <printOptions horizontalCentered="1" verticalCentered="1"/>
      <pageSetup scale="72" orientation="portrait" r:id="rId6"/>
      <headerFooter alignWithMargins="0"/>
    </customSheetView>
    <customSheetView guid="{3B00EE9E-100B-4E0B-97A5-9938B41F46C6}" scale="70" colorId="22" fitToPage="1">
      <colBreaks count="1" manualBreakCount="1">
        <brk id="3" max="1048575" man="1"/>
      </colBreaks>
      <pageMargins left="0" right="0" top="0.5" bottom="0.5" header="0" footer="0"/>
      <printOptions horizontalCentered="1" verticalCentered="1"/>
      <pageSetup scale="72" orientation="portrait" r:id="rId7"/>
      <headerFooter alignWithMargins="0"/>
    </customSheetView>
    <customSheetView guid="{70140D13-E05C-4A32-B097-7656031EFC54}" scale="70" colorId="22" showPageBreaks="1" fitToPage="1" printArea="1">
      <colBreaks count="1" manualBreakCount="1">
        <brk id="3" max="1048575" man="1"/>
      </colBreaks>
      <pageMargins left="0" right="0" top="0.5" bottom="0.5" header="0" footer="0"/>
      <printOptions horizontalCentered="1" verticalCentered="1"/>
      <pageSetup scale="10" orientation="portrait" r:id="rId8"/>
      <headerFooter alignWithMargins="0"/>
    </customSheetView>
    <customSheetView guid="{3A57D69F-D25D-44C3-9DE0-88B774091642}" scale="70" colorId="22" showPageBreaks="1" fitToPage="1" printArea="1">
      <colBreaks count="1" manualBreakCount="1">
        <brk id="3" max="1048575" man="1"/>
      </colBreaks>
      <pageMargins left="0" right="0" top="0.5" bottom="0.5" header="0" footer="0"/>
      <printOptions horizontalCentered="1" verticalCentered="1"/>
      <pageSetup scale="10" orientation="portrait" r:id="rId9"/>
      <headerFooter alignWithMargins="0"/>
    </customSheetView>
    <customSheetView guid="{CA9A34E5-DE78-429D-AEC4-74C7250B775C}" scale="70" colorId="22" showPageBreaks="1" fitToPage="1" printArea="1">
      <colBreaks count="1" manualBreakCount="1">
        <brk id="3" max="1048575" man="1"/>
      </colBreaks>
      <pageMargins left="0" right="0" top="0.5" bottom="0.5" header="0" footer="0"/>
      <printOptions horizontalCentered="1" verticalCentered="1"/>
      <pageSetup scale="72" orientation="portrait" r:id="rId10"/>
      <headerFooter alignWithMargins="0"/>
    </customSheetView>
    <customSheetView guid="{B4A791FD-BFAC-4ED1-AC79-FF865E98E4E3}" scale="70" colorId="22" fitToPage="1">
      <selection activeCell="C64" sqref="C64"/>
      <colBreaks count="2" manualBreakCount="2">
        <brk id="3" max="1048575" man="1"/>
        <brk id="7" max="1048575" man="1"/>
      </colBreaks>
      <pageMargins left="0" right="0" top="0.5" bottom="0.5" header="0" footer="0"/>
      <printOptions horizontalCentered="1" verticalCentered="1"/>
      <pageSetup scale="60" orientation="portrait" r:id="rId11"/>
      <headerFooter alignWithMargins="0"/>
    </customSheetView>
    <customSheetView guid="{1DFCFAAB-BEA9-4033-B573-C1428C6D4616}" scale="70" colorId="22" fitToPage="1">
      <selection activeCell="C64" sqref="C64"/>
      <colBreaks count="1" manualBreakCount="1">
        <brk id="3" max="1048575" man="1"/>
      </colBreaks>
      <pageMargins left="0" right="0" top="0.5" bottom="0.5" header="0" footer="0"/>
      <printOptions horizontalCentered="1" verticalCentered="1"/>
      <pageSetup scale="72" orientation="portrait" r:id="rId12"/>
      <headerFooter alignWithMargins="0"/>
    </customSheetView>
    <customSheetView guid="{24B34512-AD5F-4011-887B-567D11190E35}" scale="70" colorId="22" showPageBreaks="1" fitToPage="1" topLeftCell="A19">
      <selection activeCell="C64" sqref="C64"/>
      <colBreaks count="3" manualBreakCount="3">
        <brk id="3" max="1048575" man="1"/>
        <brk id="7" max="1048575" man="1"/>
        <brk id="21" max="1048575" man="1"/>
      </colBreaks>
      <pageMargins left="0" right="0" top="0.5" bottom="0.5" header="0" footer="0"/>
      <printOptions horizontalCentered="1" verticalCentered="1"/>
      <pageSetup scale="60" orientation="portrait" r:id="rId13"/>
      <headerFooter alignWithMargins="0"/>
    </customSheetView>
  </customSheetViews>
  <printOptions horizontalCentered="1" verticalCentered="1"/>
  <pageMargins left="0" right="0" top="0.5" bottom="0.5" header="0" footer="0"/>
  <pageSetup scale="72" orientation="portrait" r:id="rId14"/>
  <headerFooter alignWithMargins="0"/>
  <colBreaks count="3" manualBreakCount="3">
    <brk id="3" max="1048575" man="1"/>
    <brk id="7" max="1048575" man="1"/>
    <brk id="21" max="1048575" man="1"/>
  </colBreaks>
</worksheet>
</file>

<file path=xl/worksheets/sheet44.xml><?xml version="1.0" encoding="utf-8"?>
<worksheet xmlns="http://schemas.openxmlformats.org/spreadsheetml/2006/main" xmlns:r="http://schemas.openxmlformats.org/officeDocument/2006/relationships">
  <sheetPr transitionEvaluation="1"/>
  <dimension ref="A1:J77"/>
  <sheetViews>
    <sheetView defaultGridColor="0" topLeftCell="A10" colorId="22" zoomScale="70" zoomScaleNormal="70" workbookViewId="0">
      <selection activeCell="D42" sqref="D42"/>
    </sheetView>
  </sheetViews>
  <sheetFormatPr defaultColWidth="9.6640625" defaultRowHeight="15"/>
  <cols>
    <col min="1" max="1" width="4.6640625" customWidth="1"/>
    <col min="2" max="2" width="37.109375" customWidth="1"/>
    <col min="3" max="5" width="15.77734375" customWidth="1"/>
    <col min="6" max="6" width="15.6640625" customWidth="1"/>
    <col min="7" max="8" width="15.88671875" customWidth="1"/>
    <col min="9" max="9" width="14.21875" customWidth="1"/>
    <col min="10" max="10" width="17.77734375" customWidth="1"/>
  </cols>
  <sheetData>
    <row r="1" spans="1:10" ht="16.5" thickBot="1">
      <c r="A1" s="43" t="str">
        <f>'Data Sheet'!$A$49</f>
        <v>Annual Report of Central Hudson Gas &amp; Electric Corp.</v>
      </c>
      <c r="B1" s="159"/>
      <c r="C1" s="159"/>
      <c r="D1" s="159"/>
      <c r="E1" s="159"/>
      <c r="F1" s="159"/>
      <c r="G1" s="159"/>
      <c r="H1" s="85"/>
      <c r="I1" s="191" t="str">
        <f>'Data Sheet'!$A$45</f>
        <v>Year ended December 31, 2013</v>
      </c>
      <c r="J1" s="85"/>
    </row>
    <row r="2" spans="1:10" ht="15.75">
      <c r="A2" s="755"/>
      <c r="B2" s="612"/>
      <c r="C2" s="612"/>
      <c r="D2" s="612"/>
      <c r="E2" s="612"/>
      <c r="F2" s="612"/>
      <c r="G2" s="612"/>
      <c r="H2" s="612"/>
      <c r="I2" s="612"/>
      <c r="J2" s="88"/>
    </row>
    <row r="3" spans="1:10" ht="15.75">
      <c r="A3" s="89" t="s">
        <v>2791</v>
      </c>
      <c r="B3" s="90"/>
      <c r="C3" s="90"/>
      <c r="D3" s="90"/>
      <c r="E3" s="90"/>
      <c r="F3" s="90"/>
      <c r="G3" s="90"/>
      <c r="H3" s="90"/>
      <c r="I3" s="90"/>
      <c r="J3" s="325"/>
    </row>
    <row r="4" spans="1:10" ht="15.75">
      <c r="A4" s="674"/>
      <c r="B4" s="159"/>
      <c r="C4" s="159"/>
      <c r="D4" s="159"/>
      <c r="E4" s="159"/>
      <c r="F4" s="159"/>
      <c r="G4" s="159"/>
      <c r="H4" s="159"/>
      <c r="I4" s="159"/>
      <c r="J4" s="93"/>
    </row>
    <row r="5" spans="1:10">
      <c r="A5" s="92"/>
      <c r="B5" s="85" t="s">
        <v>2792</v>
      </c>
      <c r="C5" s="131"/>
      <c r="D5" s="131"/>
      <c r="E5" s="131"/>
      <c r="F5" s="131"/>
      <c r="G5" s="131"/>
      <c r="H5" s="131"/>
      <c r="I5" s="131"/>
      <c r="J5" s="93"/>
    </row>
    <row r="6" spans="1:10">
      <c r="A6" s="92"/>
      <c r="B6" s="85"/>
      <c r="C6" s="131"/>
      <c r="D6" s="131"/>
      <c r="E6" s="131"/>
      <c r="F6" s="131"/>
      <c r="G6" s="131"/>
      <c r="H6" s="131"/>
      <c r="I6" s="131"/>
      <c r="J6" s="93"/>
    </row>
    <row r="7" spans="1:10">
      <c r="A7" s="92"/>
      <c r="B7" s="85" t="s">
        <v>2793</v>
      </c>
      <c r="C7" s="183"/>
      <c r="D7" s="183"/>
      <c r="E7" s="183"/>
      <c r="F7" s="183"/>
      <c r="G7" s="183"/>
      <c r="H7" s="183"/>
      <c r="I7" s="183"/>
      <c r="J7" s="325"/>
    </row>
    <row r="8" spans="1:10">
      <c r="A8" s="92"/>
      <c r="B8" s="85"/>
      <c r="C8" s="183"/>
      <c r="D8" s="183"/>
      <c r="E8" s="183"/>
      <c r="F8" s="183"/>
      <c r="G8" s="183"/>
      <c r="H8" s="183"/>
      <c r="I8" s="183"/>
      <c r="J8" s="325"/>
    </row>
    <row r="9" spans="1:10">
      <c r="A9" s="92"/>
      <c r="B9" s="1161" t="s">
        <v>2794</v>
      </c>
      <c r="J9" s="51"/>
    </row>
    <row r="10" spans="1:10">
      <c r="A10" s="92"/>
      <c r="B10" s="1161" t="s">
        <v>2261</v>
      </c>
      <c r="J10" s="51"/>
    </row>
    <row r="11" spans="1:10">
      <c r="A11" s="92"/>
      <c r="B11" s="1161" t="s">
        <v>2262</v>
      </c>
      <c r="J11" s="51"/>
    </row>
    <row r="12" spans="1:10">
      <c r="A12" s="92"/>
      <c r="B12" s="1161" t="s">
        <v>2263</v>
      </c>
      <c r="J12" s="51"/>
    </row>
    <row r="13" spans="1:10">
      <c r="A13" s="92"/>
      <c r="B13" s="121"/>
      <c r="J13" s="51"/>
    </row>
    <row r="14" spans="1:10">
      <c r="A14" s="92"/>
      <c r="B14" s="1161" t="s">
        <v>912</v>
      </c>
      <c r="J14" s="51"/>
    </row>
    <row r="15" spans="1:10">
      <c r="A15" s="92"/>
      <c r="B15" s="121"/>
      <c r="C15" s="183"/>
      <c r="D15" s="183"/>
      <c r="E15" s="183"/>
      <c r="F15" s="183"/>
      <c r="G15" s="183"/>
      <c r="H15" s="183"/>
      <c r="I15" s="183"/>
      <c r="J15" s="325"/>
    </row>
    <row r="16" spans="1:10">
      <c r="A16" s="92"/>
      <c r="B16" s="1175" t="s">
        <v>913</v>
      </c>
      <c r="C16" s="183"/>
      <c r="D16" s="183"/>
      <c r="E16" s="183"/>
      <c r="F16" s="183"/>
      <c r="G16" s="183"/>
      <c r="H16" s="183"/>
      <c r="I16" s="183"/>
      <c r="J16" s="325"/>
    </row>
    <row r="17" spans="1:10">
      <c r="A17" s="92"/>
      <c r="B17" s="1175"/>
      <c r="C17" s="183"/>
      <c r="D17" s="183"/>
      <c r="E17" s="183"/>
      <c r="F17" s="183"/>
      <c r="G17" s="183"/>
      <c r="H17" s="183"/>
      <c r="I17" s="183"/>
      <c r="J17" s="325"/>
    </row>
    <row r="18" spans="1:10">
      <c r="A18" s="99"/>
      <c r="B18" s="101" t="s">
        <v>356</v>
      </c>
      <c r="C18" s="756"/>
      <c r="D18" s="756"/>
      <c r="E18" s="756"/>
      <c r="F18" s="756"/>
      <c r="G18" s="756"/>
      <c r="H18" s="756"/>
      <c r="I18" s="756"/>
      <c r="J18" s="304"/>
    </row>
    <row r="19" spans="1:10">
      <c r="A19" s="336"/>
      <c r="B19" s="337"/>
      <c r="C19" s="95"/>
      <c r="D19" s="95"/>
      <c r="E19" s="97"/>
      <c r="F19" s="95"/>
      <c r="G19" s="97"/>
      <c r="H19" s="95"/>
      <c r="I19" s="97"/>
      <c r="J19" s="353"/>
    </row>
    <row r="20" spans="1:10">
      <c r="A20" s="145"/>
      <c r="B20" s="305"/>
      <c r="C20" s="108" t="s">
        <v>646</v>
      </c>
      <c r="D20" s="108"/>
      <c r="E20" s="338" t="s">
        <v>914</v>
      </c>
      <c r="F20" s="618"/>
      <c r="G20" s="338" t="s">
        <v>915</v>
      </c>
      <c r="H20" s="618"/>
      <c r="I20" s="338" t="s">
        <v>916</v>
      </c>
      <c r="J20" s="325"/>
    </row>
    <row r="21" spans="1:10">
      <c r="A21" s="145"/>
      <c r="B21" s="305"/>
      <c r="C21" s="108"/>
      <c r="D21" s="108"/>
      <c r="E21" s="102"/>
      <c r="F21" s="100"/>
      <c r="G21" s="102" t="s">
        <v>646</v>
      </c>
      <c r="H21" s="100"/>
      <c r="I21" s="339" t="s">
        <v>917</v>
      </c>
      <c r="J21" s="757"/>
    </row>
    <row r="22" spans="1:10">
      <c r="A22" s="145"/>
      <c r="B22" s="305"/>
      <c r="C22" s="512" t="s">
        <v>1299</v>
      </c>
      <c r="D22" s="512" t="s">
        <v>918</v>
      </c>
      <c r="E22" s="758" t="s">
        <v>301</v>
      </c>
      <c r="F22" s="759" t="s">
        <v>301</v>
      </c>
      <c r="G22" s="759" t="s">
        <v>301</v>
      </c>
      <c r="H22" s="759" t="s">
        <v>301</v>
      </c>
      <c r="I22" s="759" t="s">
        <v>2225</v>
      </c>
      <c r="J22" s="760" t="s">
        <v>2225</v>
      </c>
    </row>
    <row r="23" spans="1:10">
      <c r="A23" s="145" t="s">
        <v>2411</v>
      </c>
      <c r="B23" s="515" t="s">
        <v>919</v>
      </c>
      <c r="C23" s="512" t="s">
        <v>920</v>
      </c>
      <c r="D23" s="512" t="s">
        <v>921</v>
      </c>
      <c r="E23" s="512" t="s">
        <v>922</v>
      </c>
      <c r="F23" s="512" t="s">
        <v>922</v>
      </c>
      <c r="G23" s="512" t="s">
        <v>922</v>
      </c>
      <c r="H23" s="512" t="s">
        <v>922</v>
      </c>
      <c r="I23" s="512" t="s">
        <v>922</v>
      </c>
      <c r="J23" s="113" t="s">
        <v>922</v>
      </c>
    </row>
    <row r="24" spans="1:10">
      <c r="A24" s="145" t="s">
        <v>2417</v>
      </c>
      <c r="B24" s="305" t="s">
        <v>646</v>
      </c>
      <c r="C24" s="512" t="s">
        <v>638</v>
      </c>
      <c r="D24" s="512" t="s">
        <v>692</v>
      </c>
      <c r="E24" s="512" t="s">
        <v>2185</v>
      </c>
      <c r="F24" s="512" t="s">
        <v>923</v>
      </c>
      <c r="G24" s="512" t="s">
        <v>2185</v>
      </c>
      <c r="H24" s="512" t="s">
        <v>923</v>
      </c>
      <c r="I24" s="512" t="s">
        <v>2185</v>
      </c>
      <c r="J24" s="113" t="s">
        <v>923</v>
      </c>
    </row>
    <row r="25" spans="1:10">
      <c r="A25" s="148"/>
      <c r="B25" s="1731" t="s">
        <v>2512</v>
      </c>
      <c r="C25" s="517" t="s">
        <v>2513</v>
      </c>
      <c r="D25" s="517" t="s">
        <v>644</v>
      </c>
      <c r="E25" s="517" t="s">
        <v>693</v>
      </c>
      <c r="F25" s="517" t="s">
        <v>1725</v>
      </c>
      <c r="G25" s="761" t="s">
        <v>1726</v>
      </c>
      <c r="H25" s="516" t="s">
        <v>1727</v>
      </c>
      <c r="I25" s="517" t="s">
        <v>1728</v>
      </c>
      <c r="J25" s="748" t="s">
        <v>286</v>
      </c>
    </row>
    <row r="26" spans="1:10">
      <c r="A26" s="170" t="s">
        <v>2407</v>
      </c>
      <c r="B26" s="515" t="s">
        <v>924</v>
      </c>
      <c r="C26" s="108"/>
      <c r="D26" s="108"/>
      <c r="E26" s="108"/>
      <c r="F26" s="108"/>
      <c r="G26" s="311"/>
      <c r="H26" s="208"/>
      <c r="I26" s="522"/>
      <c r="J26" s="328"/>
    </row>
    <row r="27" spans="1:10">
      <c r="A27" s="170" t="s">
        <v>649</v>
      </c>
      <c r="B27" s="305" t="s">
        <v>925</v>
      </c>
      <c r="C27" s="208">
        <f t="shared" ref="C27:C33" si="0">D27+E27</f>
        <v>63085596</v>
      </c>
      <c r="D27" s="355"/>
      <c r="E27" s="762">
        <v>63085596</v>
      </c>
      <c r="F27" s="207">
        <v>58450138</v>
      </c>
      <c r="G27" s="311">
        <v>4221055</v>
      </c>
      <c r="H27" s="208">
        <v>3676791</v>
      </c>
      <c r="I27" s="311">
        <v>53331</v>
      </c>
      <c r="J27" s="328">
        <v>53947</v>
      </c>
    </row>
    <row r="28" spans="1:10">
      <c r="A28" s="170" t="s">
        <v>689</v>
      </c>
      <c r="B28" s="305" t="s">
        <v>926</v>
      </c>
      <c r="C28" s="1176" t="s">
        <v>646</v>
      </c>
      <c r="D28" s="1177"/>
      <c r="E28" s="1178"/>
      <c r="F28" s="1176"/>
      <c r="G28" s="1177" t="s">
        <v>646</v>
      </c>
      <c r="H28" s="1176"/>
      <c r="I28" s="1177"/>
      <c r="J28" s="1179"/>
    </row>
    <row r="29" spans="1:10">
      <c r="A29" s="170" t="s">
        <v>698</v>
      </c>
      <c r="B29" s="305" t="s">
        <v>354</v>
      </c>
      <c r="C29" s="208">
        <f t="shared" si="0"/>
        <v>22693631</v>
      </c>
      <c r="D29" s="311"/>
      <c r="E29" s="763">
        <v>22693631</v>
      </c>
      <c r="F29" s="208">
        <v>20939360</v>
      </c>
      <c r="G29" s="763">
        <v>2337505</v>
      </c>
      <c r="H29" s="522">
        <v>2096410</v>
      </c>
      <c r="I29" s="311">
        <v>6881</v>
      </c>
      <c r="J29" s="328">
        <v>6989</v>
      </c>
    </row>
    <row r="30" spans="1:10">
      <c r="A30" s="170" t="s">
        <v>699</v>
      </c>
      <c r="B30" s="305" t="s">
        <v>353</v>
      </c>
      <c r="C30" s="208">
        <f t="shared" si="0"/>
        <v>2913226</v>
      </c>
      <c r="D30" s="311"/>
      <c r="E30" s="763">
        <v>2913226</v>
      </c>
      <c r="F30" s="208">
        <v>1983150</v>
      </c>
      <c r="G30" s="763">
        <v>388699</v>
      </c>
      <c r="H30" s="522">
        <v>256381</v>
      </c>
      <c r="I30" s="311">
        <v>212</v>
      </c>
      <c r="J30" s="328">
        <v>215</v>
      </c>
    </row>
    <row r="31" spans="1:10">
      <c r="A31" s="170" t="s">
        <v>2180</v>
      </c>
      <c r="B31" s="305" t="s">
        <v>3668</v>
      </c>
      <c r="C31" s="208">
        <f t="shared" si="0"/>
        <v>6203227</v>
      </c>
      <c r="D31" s="311"/>
      <c r="E31" s="763">
        <v>6203227</v>
      </c>
      <c r="F31" s="208">
        <v>5569904</v>
      </c>
      <c r="G31" s="522">
        <v>784921</v>
      </c>
      <c r="H31" s="522">
        <v>692917</v>
      </c>
      <c r="I31" s="311">
        <v>541</v>
      </c>
      <c r="J31" s="328">
        <v>551</v>
      </c>
    </row>
    <row r="32" spans="1:10">
      <c r="A32" s="170" t="s">
        <v>2186</v>
      </c>
      <c r="B32" s="305" t="s">
        <v>927</v>
      </c>
      <c r="C32" s="208">
        <f t="shared" si="0"/>
        <v>17088217</v>
      </c>
      <c r="D32" s="311"/>
      <c r="E32" s="763">
        <v>17088217</v>
      </c>
      <c r="F32" s="208">
        <v>19796756</v>
      </c>
      <c r="G32" s="522">
        <v>3341983</v>
      </c>
      <c r="H32" s="522">
        <v>4846345</v>
      </c>
      <c r="I32" s="311">
        <v>0</v>
      </c>
      <c r="J32" s="328">
        <v>0</v>
      </c>
    </row>
    <row r="33" spans="1:10">
      <c r="A33" s="170" t="s">
        <v>2187</v>
      </c>
      <c r="B33" s="305" t="s">
        <v>928</v>
      </c>
      <c r="C33" s="208">
        <f t="shared" si="0"/>
        <v>244852</v>
      </c>
      <c r="D33" s="311"/>
      <c r="E33" s="763">
        <v>244852</v>
      </c>
      <c r="F33" s="208">
        <v>144014</v>
      </c>
      <c r="G33" s="522">
        <v>30645</v>
      </c>
      <c r="H33" s="522">
        <v>19953</v>
      </c>
      <c r="I33" s="311">
        <v>1</v>
      </c>
      <c r="J33" s="328">
        <v>1</v>
      </c>
    </row>
    <row r="34" spans="1:10">
      <c r="A34" s="170" t="s">
        <v>1456</v>
      </c>
      <c r="B34" s="305" t="s">
        <v>929</v>
      </c>
      <c r="C34" s="347">
        <f t="shared" ref="C34:J34" si="1">SUM(C27:C33)</f>
        <v>112228749</v>
      </c>
      <c r="D34" s="764">
        <f t="shared" si="1"/>
        <v>0</v>
      </c>
      <c r="E34" s="764">
        <f t="shared" si="1"/>
        <v>112228749</v>
      </c>
      <c r="F34" s="764">
        <f t="shared" si="1"/>
        <v>106883322</v>
      </c>
      <c r="G34" s="764">
        <f t="shared" si="1"/>
        <v>11104808</v>
      </c>
      <c r="H34" s="764">
        <f t="shared" si="1"/>
        <v>11588797</v>
      </c>
      <c r="I34" s="764">
        <f t="shared" si="1"/>
        <v>60966</v>
      </c>
      <c r="J34" s="527">
        <f t="shared" si="1"/>
        <v>61703</v>
      </c>
    </row>
    <row r="35" spans="1:10">
      <c r="A35" s="170" t="s">
        <v>2189</v>
      </c>
      <c r="B35" s="515" t="s">
        <v>930</v>
      </c>
      <c r="C35" s="208" t="s">
        <v>646</v>
      </c>
      <c r="D35" s="522"/>
      <c r="E35" s="522"/>
      <c r="F35" s="522"/>
      <c r="G35" s="522"/>
      <c r="H35" s="522"/>
      <c r="I35" s="522"/>
      <c r="J35" s="328"/>
    </row>
    <row r="36" spans="1:10">
      <c r="A36" s="170" t="s">
        <v>2190</v>
      </c>
      <c r="B36" s="1708" t="s">
        <v>3710</v>
      </c>
      <c r="C36" s="208">
        <f>D36+E36</f>
        <v>909842</v>
      </c>
      <c r="D36" s="311"/>
      <c r="E36" s="763">
        <v>909842</v>
      </c>
      <c r="F36" s="208">
        <v>830037</v>
      </c>
      <c r="G36" s="522"/>
      <c r="H36" s="522"/>
      <c r="I36" s="522"/>
      <c r="J36" s="328"/>
    </row>
    <row r="37" spans="1:10">
      <c r="A37" s="170" t="s">
        <v>2192</v>
      </c>
      <c r="B37" s="305" t="s">
        <v>931</v>
      </c>
      <c r="C37" s="208">
        <f>D37+E37</f>
        <v>29257</v>
      </c>
      <c r="D37" s="311"/>
      <c r="E37" s="763">
        <v>29257</v>
      </c>
      <c r="F37" s="208">
        <v>28714</v>
      </c>
      <c r="G37" s="522" t="s">
        <v>646</v>
      </c>
      <c r="H37" s="522" t="s">
        <v>646</v>
      </c>
      <c r="I37" s="522" t="s">
        <v>646</v>
      </c>
      <c r="J37" s="328" t="s">
        <v>646</v>
      </c>
    </row>
    <row r="38" spans="1:10">
      <c r="A38" s="170" t="s">
        <v>2194</v>
      </c>
      <c r="B38" s="305" t="s">
        <v>932</v>
      </c>
      <c r="C38" s="765"/>
      <c r="D38" s="766"/>
      <c r="E38" s="767"/>
      <c r="F38" s="765"/>
      <c r="G38" s="768"/>
      <c r="H38" s="768"/>
      <c r="I38" s="768"/>
      <c r="J38" s="769"/>
    </row>
    <row r="39" spans="1:10">
      <c r="A39" s="170" t="s">
        <v>2198</v>
      </c>
      <c r="B39" s="305" t="s">
        <v>933</v>
      </c>
      <c r="C39" s="208">
        <f t="shared" ref="C39:C48" si="2">D39+E39</f>
        <v>0</v>
      </c>
      <c r="D39" s="311"/>
      <c r="E39" s="763"/>
      <c r="F39" s="208"/>
      <c r="G39" s="522"/>
      <c r="H39" s="522"/>
      <c r="I39" s="522"/>
      <c r="J39" s="328"/>
    </row>
    <row r="40" spans="1:10">
      <c r="A40" s="170" t="s">
        <v>2199</v>
      </c>
      <c r="B40" s="305" t="s">
        <v>934</v>
      </c>
      <c r="C40" s="208">
        <f t="shared" si="2"/>
        <v>0</v>
      </c>
      <c r="D40" s="311"/>
      <c r="E40" s="763"/>
      <c r="F40" s="208"/>
      <c r="G40" s="522"/>
      <c r="H40" s="522"/>
      <c r="I40" s="522"/>
      <c r="J40" s="328"/>
    </row>
    <row r="41" spans="1:10">
      <c r="A41" s="170" t="s">
        <v>2200</v>
      </c>
      <c r="B41" s="305" t="s">
        <v>935</v>
      </c>
      <c r="C41" s="208">
        <f>D41+E41</f>
        <v>0</v>
      </c>
      <c r="D41" s="311"/>
      <c r="E41" s="763"/>
      <c r="F41" s="208"/>
      <c r="G41" s="522" t="s">
        <v>646</v>
      </c>
      <c r="H41" s="522"/>
      <c r="I41" s="522" t="s">
        <v>646</v>
      </c>
      <c r="J41" s="328"/>
    </row>
    <row r="42" spans="1:10">
      <c r="A42" s="170" t="s">
        <v>2201</v>
      </c>
      <c r="B42" s="305" t="s">
        <v>936</v>
      </c>
      <c r="C42" s="208">
        <f t="shared" si="2"/>
        <v>0</v>
      </c>
      <c r="D42" s="311"/>
      <c r="E42" s="763"/>
      <c r="F42" s="208"/>
      <c r="G42" s="522"/>
      <c r="H42" s="522"/>
      <c r="I42" s="522"/>
      <c r="J42" s="328"/>
    </row>
    <row r="43" spans="1:10">
      <c r="A43" s="170" t="s">
        <v>1695</v>
      </c>
      <c r="B43" s="305" t="s">
        <v>937</v>
      </c>
      <c r="C43" s="208">
        <f t="shared" si="2"/>
        <v>0</v>
      </c>
      <c r="D43" s="311"/>
      <c r="E43" s="763"/>
      <c r="F43" s="208"/>
      <c r="G43" s="522"/>
      <c r="H43" s="522"/>
      <c r="I43" s="522"/>
      <c r="J43" s="328"/>
    </row>
    <row r="44" spans="1:10">
      <c r="A44" s="170" t="s">
        <v>2292</v>
      </c>
      <c r="B44" s="1709" t="s">
        <v>3711</v>
      </c>
      <c r="C44" s="208">
        <f t="shared" si="2"/>
        <v>0</v>
      </c>
      <c r="D44" s="311"/>
      <c r="E44" s="763"/>
      <c r="F44" s="208"/>
      <c r="G44" s="522" t="s">
        <v>646</v>
      </c>
      <c r="H44" s="522"/>
      <c r="I44" s="522"/>
      <c r="J44" s="328"/>
    </row>
    <row r="45" spans="1:10">
      <c r="A45" s="170" t="s">
        <v>2178</v>
      </c>
      <c r="B45" s="305" t="s">
        <v>938</v>
      </c>
      <c r="C45" s="208">
        <f t="shared" si="2"/>
        <v>0</v>
      </c>
      <c r="D45" s="311"/>
      <c r="E45" s="763"/>
      <c r="F45" s="208"/>
      <c r="G45" s="522" t="s">
        <v>646</v>
      </c>
      <c r="H45" s="522"/>
      <c r="I45" s="522"/>
      <c r="J45" s="328"/>
    </row>
    <row r="46" spans="1:10">
      <c r="A46" s="170" t="s">
        <v>2745</v>
      </c>
      <c r="B46" s="305" t="s">
        <v>939</v>
      </c>
      <c r="C46" s="208">
        <f t="shared" si="2"/>
        <v>0</v>
      </c>
      <c r="D46" s="311"/>
      <c r="E46" s="763"/>
      <c r="F46" s="208"/>
      <c r="G46" s="522" t="s">
        <v>646</v>
      </c>
      <c r="H46" s="522"/>
      <c r="I46" s="522"/>
      <c r="J46" s="328"/>
    </row>
    <row r="47" spans="1:10">
      <c r="A47" s="170" t="s">
        <v>1701</v>
      </c>
      <c r="B47" s="305" t="s">
        <v>940</v>
      </c>
      <c r="C47" s="208">
        <f t="shared" si="2"/>
        <v>0</v>
      </c>
      <c r="D47" s="311"/>
      <c r="E47" s="763"/>
      <c r="F47" s="208"/>
      <c r="G47" s="522"/>
      <c r="H47" s="522"/>
      <c r="I47" s="522"/>
      <c r="J47" s="328"/>
    </row>
    <row r="48" spans="1:10">
      <c r="A48" s="170" t="s">
        <v>1438</v>
      </c>
      <c r="B48" s="305" t="s">
        <v>3727</v>
      </c>
      <c r="C48" s="208">
        <f t="shared" si="2"/>
        <v>22980508</v>
      </c>
      <c r="D48" s="311"/>
      <c r="E48" s="763">
        <f>1205398+15288227+9338950+53340-2905405-2</f>
        <v>22980508</v>
      </c>
      <c r="F48" s="208">
        <v>24835807</v>
      </c>
      <c r="G48" s="522">
        <f>717261+7267694+2834946+10825</f>
        <v>10830726</v>
      </c>
      <c r="H48" s="522">
        <v>11782101</v>
      </c>
      <c r="I48" s="522">
        <f>12677+3065</f>
        <v>15742</v>
      </c>
      <c r="J48" s="328">
        <v>13997</v>
      </c>
    </row>
    <row r="49" spans="1:10">
      <c r="A49" s="170" t="s">
        <v>559</v>
      </c>
      <c r="B49" s="305" t="s">
        <v>941</v>
      </c>
      <c r="C49" s="480">
        <f t="shared" ref="C49:J49" si="3">SUM(C36:C48)</f>
        <v>23919607</v>
      </c>
      <c r="D49" s="524">
        <f t="shared" si="3"/>
        <v>0</v>
      </c>
      <c r="E49" s="524">
        <f t="shared" si="3"/>
        <v>23919607</v>
      </c>
      <c r="F49" s="524">
        <f t="shared" si="3"/>
        <v>25694558</v>
      </c>
      <c r="G49" s="524">
        <f t="shared" si="3"/>
        <v>10830726</v>
      </c>
      <c r="H49" s="524">
        <f t="shared" si="3"/>
        <v>11782101</v>
      </c>
      <c r="I49" s="524">
        <f t="shared" si="3"/>
        <v>15742</v>
      </c>
      <c r="J49" s="481">
        <f t="shared" si="3"/>
        <v>13997</v>
      </c>
    </row>
    <row r="50" spans="1:10">
      <c r="A50" s="170" t="s">
        <v>575</v>
      </c>
      <c r="B50" s="305" t="s">
        <v>942</v>
      </c>
      <c r="C50" s="347">
        <f t="shared" ref="C50:J50" si="4">C34+C49</f>
        <v>136148356</v>
      </c>
      <c r="D50" s="764">
        <f t="shared" si="4"/>
        <v>0</v>
      </c>
      <c r="E50" s="764">
        <f t="shared" si="4"/>
        <v>136148356</v>
      </c>
      <c r="F50" s="764">
        <f t="shared" si="4"/>
        <v>132577880</v>
      </c>
      <c r="G50" s="764">
        <f t="shared" si="4"/>
        <v>21935534</v>
      </c>
      <c r="H50" s="764">
        <f t="shared" si="4"/>
        <v>23370898</v>
      </c>
      <c r="I50" s="764">
        <f t="shared" si="4"/>
        <v>76708</v>
      </c>
      <c r="J50" s="527">
        <f t="shared" si="4"/>
        <v>75700</v>
      </c>
    </row>
    <row r="51" spans="1:10">
      <c r="A51" s="170" t="s">
        <v>1519</v>
      </c>
      <c r="B51" s="305" t="s">
        <v>943</v>
      </c>
      <c r="C51" s="208">
        <f>D51+E51</f>
        <v>0</v>
      </c>
      <c r="D51" s="210"/>
      <c r="E51" s="770"/>
      <c r="F51" s="770"/>
      <c r="G51" s="210"/>
      <c r="H51" s="770"/>
      <c r="I51" s="770"/>
      <c r="J51" s="329"/>
    </row>
    <row r="52" spans="1:10">
      <c r="A52" s="170" t="s">
        <v>1520</v>
      </c>
      <c r="B52" s="305" t="s">
        <v>944</v>
      </c>
      <c r="C52" s="771"/>
      <c r="D52" s="764"/>
      <c r="E52" s="764"/>
      <c r="F52" s="764"/>
      <c r="G52" s="347"/>
      <c r="H52" s="764"/>
      <c r="I52" s="764"/>
      <c r="J52" s="527"/>
    </row>
    <row r="53" spans="1:10">
      <c r="A53" s="170" t="s">
        <v>1522</v>
      </c>
      <c r="B53" s="341" t="s">
        <v>945</v>
      </c>
      <c r="C53" s="212">
        <f t="shared" ref="C53:J53" si="5">C50-C51</f>
        <v>136148356</v>
      </c>
      <c r="D53" s="772">
        <f t="shared" si="5"/>
        <v>0</v>
      </c>
      <c r="E53" s="772">
        <f t="shared" si="5"/>
        <v>136148356</v>
      </c>
      <c r="F53" s="772">
        <f t="shared" si="5"/>
        <v>132577880</v>
      </c>
      <c r="G53" s="770">
        <f t="shared" si="5"/>
        <v>21935534</v>
      </c>
      <c r="H53" s="770">
        <f t="shared" si="5"/>
        <v>23370898</v>
      </c>
      <c r="I53" s="770">
        <f t="shared" si="5"/>
        <v>76708</v>
      </c>
      <c r="J53" s="329">
        <f t="shared" si="5"/>
        <v>75700</v>
      </c>
    </row>
    <row r="54" spans="1:10" ht="15.75">
      <c r="A54" s="674" t="s">
        <v>946</v>
      </c>
      <c r="B54" s="85"/>
      <c r="C54" s="85"/>
      <c r="D54" s="85"/>
      <c r="E54" s="85"/>
      <c r="F54" s="85"/>
      <c r="G54" s="85"/>
      <c r="H54" s="85"/>
      <c r="I54" s="85"/>
      <c r="J54" s="93"/>
    </row>
    <row r="55" spans="1:10">
      <c r="A55" s="92"/>
      <c r="B55" s="85"/>
      <c r="C55" s="85"/>
      <c r="D55" s="85"/>
      <c r="E55" s="85"/>
      <c r="F55" s="85"/>
      <c r="G55" s="131"/>
      <c r="H55" s="131"/>
      <c r="I55" s="131"/>
      <c r="J55" s="773"/>
    </row>
    <row r="56" spans="1:10">
      <c r="A56" s="92"/>
      <c r="B56" s="774" t="s">
        <v>947</v>
      </c>
      <c r="C56" s="85"/>
      <c r="D56" s="85"/>
      <c r="E56" s="287"/>
      <c r="F56" s="85"/>
      <c r="G56" s="131"/>
      <c r="H56" s="131"/>
      <c r="I56" s="131"/>
      <c r="J56" s="773"/>
    </row>
    <row r="57" spans="1:10">
      <c r="A57" s="92"/>
      <c r="B57" s="287" t="s">
        <v>948</v>
      </c>
      <c r="C57" s="85"/>
      <c r="D57" s="85"/>
      <c r="E57" s="287"/>
      <c r="F57" s="85"/>
      <c r="G57" s="131"/>
      <c r="H57" s="131"/>
      <c r="I57" s="131"/>
      <c r="J57" s="773"/>
    </row>
    <row r="58" spans="1:10">
      <c r="A58" s="92"/>
      <c r="B58" s="775" t="s">
        <v>949</v>
      </c>
      <c r="C58" s="85"/>
      <c r="D58" s="85"/>
      <c r="E58" s="85"/>
      <c r="F58" s="85"/>
      <c r="G58" s="85"/>
      <c r="H58" s="85"/>
      <c r="I58" s="85"/>
      <c r="J58" s="93"/>
    </row>
    <row r="59" spans="1:10">
      <c r="A59" s="92"/>
      <c r="B59" s="775" t="s">
        <v>950</v>
      </c>
      <c r="C59" s="131"/>
      <c r="D59" s="131"/>
      <c r="E59" s="85"/>
      <c r="F59" s="131"/>
      <c r="G59" s="85"/>
      <c r="H59" s="131"/>
      <c r="I59" s="131"/>
      <c r="J59" s="773"/>
    </row>
    <row r="60" spans="1:10" ht="15.75" thickBot="1">
      <c r="A60" s="92"/>
      <c r="B60" s="775" t="s">
        <v>951</v>
      </c>
      <c r="C60" s="85"/>
      <c r="D60" s="85"/>
      <c r="E60" s="85"/>
      <c r="F60" s="85"/>
      <c r="G60" s="85"/>
      <c r="H60" s="85"/>
      <c r="I60" s="85"/>
      <c r="J60" s="93"/>
    </row>
    <row r="61" spans="1:10">
      <c r="A61" s="87"/>
      <c r="B61" s="87"/>
      <c r="C61" s="87"/>
      <c r="D61" s="87"/>
      <c r="E61" s="87"/>
      <c r="F61" s="87"/>
      <c r="G61" s="87"/>
      <c r="H61" s="87"/>
      <c r="I61" s="87"/>
      <c r="J61" s="776" t="s">
        <v>1201</v>
      </c>
    </row>
    <row r="62" spans="1:10">
      <c r="A62" s="121" t="s">
        <v>952</v>
      </c>
      <c r="B62" s="121"/>
      <c r="C62" s="121"/>
      <c r="D62" s="121"/>
      <c r="E62" s="121"/>
      <c r="F62" s="121"/>
      <c r="G62" s="121"/>
      <c r="H62" s="121"/>
      <c r="I62" s="121"/>
      <c r="J62" s="121"/>
    </row>
    <row r="63" spans="1:10">
      <c r="A63" s="85"/>
      <c r="B63" s="85"/>
      <c r="C63" s="85"/>
      <c r="D63" s="85"/>
      <c r="E63" s="85"/>
      <c r="F63" s="85"/>
      <c r="G63" s="85"/>
      <c r="H63" s="85"/>
      <c r="I63" s="85"/>
      <c r="J63" s="85"/>
    </row>
    <row r="64" spans="1:10">
      <c r="A64" s="85"/>
      <c r="B64" s="85"/>
      <c r="C64" s="85"/>
      <c r="D64" s="85"/>
      <c r="E64" s="85"/>
      <c r="F64" s="85"/>
      <c r="G64" s="85"/>
      <c r="H64" s="85"/>
      <c r="I64" s="85"/>
      <c r="J64" s="85"/>
    </row>
    <row r="65" spans="1:10">
      <c r="A65" s="85"/>
      <c r="B65" s="85"/>
      <c r="C65" s="85"/>
      <c r="D65" s="85"/>
      <c r="E65" s="85"/>
      <c r="F65" s="85"/>
      <c r="G65" s="85"/>
      <c r="H65" s="85"/>
      <c r="I65" s="85"/>
      <c r="J65" s="85"/>
    </row>
    <row r="66" spans="1:10">
      <c r="A66" s="85"/>
      <c r="B66" s="85"/>
      <c r="C66" s="85"/>
      <c r="D66" s="85"/>
      <c r="E66" s="85"/>
      <c r="F66" s="85"/>
      <c r="G66" s="85"/>
      <c r="H66" s="85"/>
      <c r="I66" s="85"/>
      <c r="J66" s="85"/>
    </row>
    <row r="67" spans="1:10">
      <c r="A67" s="85"/>
      <c r="B67" s="85"/>
      <c r="C67" s="85"/>
      <c r="D67" s="85"/>
      <c r="E67" s="85"/>
      <c r="F67" s="85"/>
      <c r="G67" s="85"/>
      <c r="H67" s="85"/>
      <c r="I67" s="85"/>
      <c r="J67" s="85"/>
    </row>
    <row r="68" spans="1:10">
      <c r="A68" s="85"/>
      <c r="B68" s="85"/>
      <c r="C68" s="85"/>
      <c r="D68" s="85"/>
      <c r="E68" s="85"/>
      <c r="F68" s="85"/>
      <c r="G68" s="85"/>
      <c r="H68" s="85"/>
      <c r="I68" s="85"/>
      <c r="J68" s="85"/>
    </row>
    <row r="69" spans="1:10">
      <c r="A69" s="85"/>
      <c r="B69" s="70"/>
      <c r="C69" s="85"/>
      <c r="D69" s="85"/>
      <c r="E69" s="85"/>
      <c r="F69" s="85"/>
      <c r="G69" s="85"/>
      <c r="H69" s="85"/>
      <c r="I69" s="85"/>
      <c r="J69" s="85"/>
    </row>
    <row r="70" spans="1:10">
      <c r="A70" s="131"/>
      <c r="B70" s="85"/>
      <c r="C70" s="85"/>
      <c r="D70" s="85"/>
      <c r="E70" s="85"/>
      <c r="F70" s="85"/>
      <c r="G70" s="85"/>
      <c r="H70" s="85"/>
      <c r="I70" s="131"/>
      <c r="J70" s="85"/>
    </row>
    <row r="71" spans="1:10">
      <c r="A71" s="85"/>
      <c r="B71" s="85"/>
      <c r="C71" s="85"/>
      <c r="D71" s="85"/>
      <c r="E71" s="85"/>
      <c r="F71" s="85"/>
      <c r="G71" s="85"/>
      <c r="H71" s="85"/>
      <c r="I71" s="85"/>
      <c r="J71" s="85"/>
    </row>
    <row r="72" spans="1:10">
      <c r="A72" s="85"/>
      <c r="B72" s="70"/>
      <c r="C72" s="85"/>
      <c r="D72" s="85"/>
      <c r="E72" s="85"/>
      <c r="F72" s="85"/>
      <c r="G72" s="85"/>
      <c r="H72" s="85"/>
      <c r="I72" s="85"/>
      <c r="J72" s="85"/>
    </row>
    <row r="73" spans="1:10">
      <c r="A73" s="85"/>
      <c r="B73" s="70"/>
      <c r="C73" s="85"/>
      <c r="D73" s="85"/>
      <c r="E73" s="85"/>
      <c r="F73" s="85"/>
      <c r="G73" s="85"/>
      <c r="H73" s="85"/>
      <c r="I73" s="85"/>
      <c r="J73" s="85"/>
    </row>
    <row r="74" spans="1:10">
      <c r="A74" s="85"/>
      <c r="B74" s="70"/>
      <c r="C74" s="85"/>
      <c r="D74" s="85"/>
      <c r="E74" s="85"/>
      <c r="F74" s="85"/>
      <c r="G74" s="85"/>
      <c r="H74" s="85"/>
      <c r="I74" s="85"/>
      <c r="J74" s="85"/>
    </row>
    <row r="75" spans="1:10">
      <c r="A75" s="85"/>
      <c r="B75" s="70"/>
      <c r="C75" s="85"/>
      <c r="D75" s="131"/>
      <c r="E75" s="131"/>
      <c r="F75" s="131"/>
      <c r="G75" s="131"/>
      <c r="H75" s="131"/>
      <c r="I75" s="131"/>
      <c r="J75" s="85"/>
    </row>
    <row r="76" spans="1:10">
      <c r="A76" s="85"/>
      <c r="B76" s="70"/>
      <c r="C76" s="85"/>
      <c r="D76" s="131"/>
      <c r="E76" s="131"/>
      <c r="F76" s="131"/>
      <c r="G76" s="131"/>
      <c r="H76" s="131"/>
      <c r="I76" s="131"/>
      <c r="J76" s="85"/>
    </row>
    <row r="77" spans="1:10">
      <c r="A77" s="85"/>
      <c r="B77" s="70"/>
      <c r="C77" s="85"/>
      <c r="D77" s="85"/>
      <c r="E77" s="85"/>
      <c r="F77" s="85"/>
      <c r="G77" s="85"/>
      <c r="H77" s="85"/>
      <c r="I77" s="85"/>
      <c r="J77" s="85"/>
    </row>
  </sheetData>
  <customSheetViews>
    <customSheetView guid="{4928BF23-7841-445B-B276-4DDA011E86BA}" scale="70" colorId="22" topLeftCell="A28">
      <selection activeCell="B44" sqref="B44"/>
      <rowBreaks count="16" manualBreakCount="16">
        <brk id="62" max="9" man="1"/>
        <brk id="63" max="16383" man="1"/>
        <brk id="64" max="16383" man="1"/>
        <brk id="65" max="16383" man="1"/>
        <brk id="66" max="16383" man="1"/>
        <brk id="67" max="16383" man="1"/>
        <brk id="68" max="16383" man="1"/>
        <brk id="69" max="16383" man="1"/>
        <brk id="70" max="16383" man="1"/>
        <brk id="71" max="16383" man="1"/>
        <brk id="72" max="16383" man="1"/>
        <brk id="73" max="16383" man="1"/>
        <brk id="74" max="16383" man="1"/>
        <brk id="75" max="16383" man="1"/>
        <brk id="76" max="16383" man="1"/>
        <brk id="77" max="16383" man="1"/>
      </rowBreaks>
      <pageMargins left="0.5" right="0.5" top="0.5" bottom="0.5" header="0" footer="0"/>
      <printOptions horizontalCentered="1" verticalCentered="1"/>
      <pageSetup scale="57" orientation="landscape" r:id="rId1"/>
      <headerFooter alignWithMargins="0"/>
    </customSheetView>
    <customSheetView guid="{10BEBEA5-666D-4E42-8C33-BE2CECB0CEEE}" scale="70" colorId="22">
      <selection activeCell="E49" sqref="E49"/>
      <rowBreaks count="22" manualBreakCount="22">
        <brk id="56" max="16383" man="1"/>
        <brk id="57" max="16383" man="1"/>
        <brk id="58" max="16383" man="1"/>
        <brk id="59" max="16383" man="1"/>
        <brk id="60" max="16383" man="1"/>
        <brk id="61" max="16383" man="1"/>
        <brk id="62" max="9" man="1"/>
        <brk id="63" max="16383" man="1"/>
        <brk id="64" max="16383" man="1"/>
        <brk id="65" max="16383" man="1"/>
        <brk id="66" max="16383" man="1"/>
        <brk id="67" max="16383" man="1"/>
        <brk id="68" max="16383" man="1"/>
        <brk id="69" max="16383" man="1"/>
        <brk id="70" max="16383" man="1"/>
        <brk id="71" max="16383" man="1"/>
        <brk id="72" max="16383" man="1"/>
        <brk id="73" max="16383" man="1"/>
        <brk id="74" max="16383" man="1"/>
        <brk id="75" max="16383" man="1"/>
        <brk id="76" max="16383" man="1"/>
        <brk id="77" max="16383" man="1"/>
      </rowBreaks>
      <pageMargins left="0.5" right="0.5" top="0.5" bottom="0.5" header="0" footer="0"/>
      <printOptions horizontalCentered="1" verticalCentered="1"/>
      <pageSetup scale="57" orientation="landscape" r:id="rId2"/>
      <headerFooter alignWithMargins="0"/>
    </customSheetView>
    <customSheetView guid="{7EABFE2B-86ED-418A-B3E7-C3498E6134E5}" scale="70" colorId="22">
      <selection activeCell="E49" sqref="E49"/>
      <rowBreaks count="22" manualBreakCount="22">
        <brk id="56" max="16383" man="1"/>
        <brk id="57" max="16383" man="1"/>
        <brk id="58" max="16383" man="1"/>
        <brk id="59" max="16383" man="1"/>
        <brk id="60" max="16383" man="1"/>
        <brk id="61" max="16383" man="1"/>
        <brk id="62" max="9" man="1"/>
        <brk id="63" max="16383" man="1"/>
        <brk id="64" max="16383" man="1"/>
        <brk id="65" max="16383" man="1"/>
        <brk id="66" max="16383" man="1"/>
        <brk id="67" max="16383" man="1"/>
        <brk id="68" max="16383" man="1"/>
        <brk id="69" max="16383" man="1"/>
        <brk id="70" max="16383" man="1"/>
        <brk id="71" max="16383" man="1"/>
        <brk id="72" max="16383" man="1"/>
        <brk id="73" max="16383" man="1"/>
        <brk id="74" max="16383" man="1"/>
        <brk id="75" max="16383" man="1"/>
        <brk id="76" max="16383" man="1"/>
        <brk id="77" max="16383" man="1"/>
      </rowBreaks>
      <pageMargins left="0.5" right="0.5" top="0.5" bottom="0.5" header="0" footer="0"/>
      <printOptions horizontalCentered="1" verticalCentered="1"/>
      <pageSetup scale="57" orientation="landscape" r:id="rId3"/>
      <headerFooter alignWithMargins="0"/>
    </customSheetView>
    <customSheetView guid="{8787D503-0E53-496F-A823-DBDA291CFB74}" scale="70" colorId="22" showPageBreaks="1">
      <rowBreaks count="43" manualBreakCount="43">
        <brk id="19" max="9" man="1"/>
        <brk id="20" max="9" man="1"/>
        <brk id="21" max="9" man="1"/>
        <brk id="22" max="9" man="1"/>
        <brk id="23" max="9" man="1"/>
        <brk id="24" max="9" man="1"/>
        <brk id="25" max="9" man="1"/>
        <brk id="26" max="9" man="1"/>
        <brk id="27" max="9" man="1"/>
        <brk id="28" max="9" man="1"/>
        <brk id="29" max="9" man="1"/>
        <brk id="30" max="9" man="1"/>
        <brk id="31" max="9" man="1"/>
        <brk id="32" max="9" man="1"/>
        <brk id="33" max="9" man="1"/>
        <brk id="34" max="9" man="1"/>
        <brk id="35" max="9" man="1"/>
        <brk id="36" max="9" man="1"/>
        <brk id="37" max="9" man="1"/>
        <brk id="54" max="16383" man="1"/>
        <brk id="55" max="16383" man="1"/>
        <brk id="56" max="16383" man="1"/>
        <brk id="57" max="16383" man="1"/>
        <brk id="58" max="9" man="1"/>
        <brk id="59" max="9" man="1"/>
        <brk id="60" max="9" man="1"/>
        <brk id="61" max="9" man="1"/>
        <brk id="62" max="9" man="1"/>
        <brk id="63" max="16383" man="1"/>
        <brk id="64" max="16383" man="1"/>
        <brk id="65" max="16383" man="1"/>
        <brk id="66" max="16383" man="1"/>
        <brk id="67" max="16383" man="1"/>
        <brk id="68" max="16383" man="1"/>
        <brk id="69" max="16383" man="1"/>
        <brk id="70" max="16383" man="1"/>
        <brk id="71" max="16383" man="1"/>
        <brk id="72" max="16383" man="1"/>
        <brk id="73" max="16383" man="1"/>
        <brk id="74" max="16383" man="1"/>
        <brk id="75" max="16383" man="1"/>
        <brk id="76" max="16383" man="1"/>
        <brk id="77" max="16383" man="1"/>
      </rowBreaks>
      <pageMargins left="0.5" right="0.5" top="0.5" bottom="0.5" header="0" footer="0"/>
      <printOptions horizontalCentered="1" verticalCentered="1"/>
      <pageSetup scale="57" orientation="landscape" r:id="rId4"/>
      <headerFooter alignWithMargins="0"/>
    </customSheetView>
    <customSheetView guid="{22D28A66-17F3-4A9A-B88B-6F61E2AD90F2}" scale="70" colorId="22">
      <rowBreaks count="5" manualBreakCount="5">
        <brk id="58" max="9" man="1"/>
        <brk id="59" max="9" man="1"/>
        <brk id="60" max="9" man="1"/>
        <brk id="61" max="9" man="1"/>
        <brk id="62" max="9" man="1"/>
      </rowBreaks>
      <pageMargins left="0.5" right="0.5" top="0.5" bottom="0.5" header="0" footer="0"/>
      <printOptions horizontalCentered="1" verticalCentered="1"/>
      <pageSetup scale="57" orientation="landscape" r:id="rId5"/>
      <headerFooter alignWithMargins="0"/>
    </customSheetView>
    <customSheetView guid="{38FEF62C-E434-43FF-91B6-A4BAF1D28941}" scale="70" colorId="22" showPageBreaks="1" printArea="1">
      <rowBreaks count="5" manualBreakCount="5">
        <brk id="58" max="9" man="1"/>
        <brk id="59" max="9" man="1"/>
        <brk id="60" max="9" man="1"/>
        <brk id="61" max="9" man="1"/>
        <brk id="62" max="9" man="1"/>
      </rowBreaks>
      <pageMargins left="0.5" right="0.5" top="0.5" bottom="0.5" header="0" footer="0"/>
      <printOptions horizontalCentered="1" verticalCentered="1"/>
      <pageSetup scale="57" orientation="landscape" r:id="rId6"/>
      <headerFooter alignWithMargins="0"/>
    </customSheetView>
    <customSheetView guid="{3B00EE9E-100B-4E0B-97A5-9938B41F46C6}" scale="70" colorId="22">
      <rowBreaks count="1" manualBreakCount="1">
        <brk id="62" max="9" man="1"/>
      </rowBreaks>
      <pageMargins left="0.5" right="0.5" top="0.5" bottom="0.5" header="0" footer="0"/>
      <printOptions horizontalCentered="1" verticalCentered="1"/>
      <pageSetup scale="57" orientation="landscape" r:id="rId7"/>
      <headerFooter alignWithMargins="0"/>
    </customSheetView>
    <customSheetView guid="{70140D13-E05C-4A32-B097-7656031EFC54}" scale="70" colorId="22" showPageBreaks="1" printArea="1">
      <rowBreaks count="18" manualBreakCount="18">
        <brk id="17" max="9" man="1"/>
        <brk id="18" max="9" man="1"/>
        <brk id="19" max="9" man="1"/>
        <brk id="20" max="9" man="1"/>
        <brk id="21" max="9" man="1"/>
        <brk id="22" max="9" man="1"/>
        <brk id="23" max="9" man="1"/>
        <brk id="24" max="9" man="1"/>
        <brk id="25" max="9" man="1"/>
        <brk id="26" max="9" man="1"/>
        <brk id="27" max="9" man="1"/>
        <brk id="28" max="9" man="1"/>
        <brk id="29" max="9" man="1"/>
        <brk id="30" max="9" man="1"/>
        <brk id="31" max="9" man="1"/>
        <brk id="32" max="9" man="1"/>
        <brk id="33" max="9" man="1"/>
        <brk id="62" max="9" man="1"/>
      </rowBreaks>
      <pageMargins left="0.5" right="0.5" top="0.5" bottom="0.5" header="0" footer="0"/>
      <printOptions horizontalCentered="1" verticalCentered="1"/>
      <pageSetup scale="57" orientation="landscape" r:id="rId8"/>
      <headerFooter alignWithMargins="0"/>
    </customSheetView>
    <customSheetView guid="{3A57D69F-D25D-44C3-9DE0-88B774091642}" scale="70" colorId="22" showPageBreaks="1" printArea="1">
      <rowBreaks count="18" manualBreakCount="18">
        <brk id="17" max="9" man="1"/>
        <brk id="18" max="9" man="1"/>
        <brk id="19" max="9" man="1"/>
        <brk id="20" max="9" man="1"/>
        <brk id="21" max="9" man="1"/>
        <brk id="22" max="9" man="1"/>
        <brk id="23" max="9" man="1"/>
        <brk id="24" max="9" man="1"/>
        <brk id="25" max="9" man="1"/>
        <brk id="26" max="9" man="1"/>
        <brk id="27" max="9" man="1"/>
        <brk id="28" max="9" man="1"/>
        <brk id="29" max="9" man="1"/>
        <brk id="30" max="9" man="1"/>
        <brk id="31" max="9" man="1"/>
        <brk id="32" max="9" man="1"/>
        <brk id="33" max="9" man="1"/>
        <brk id="62" max="9" man="1"/>
      </rowBreaks>
      <pageMargins left="0.5" right="0.5" top="0.5" bottom="0.5" header="0" footer="0"/>
      <printOptions horizontalCentered="1" verticalCentered="1"/>
      <pageSetup scale="57" orientation="landscape" r:id="rId9"/>
      <headerFooter alignWithMargins="0"/>
    </customSheetView>
    <customSheetView guid="{CA9A34E5-DE78-429D-AEC4-74C7250B775C}" scale="70" colorId="22" showPageBreaks="1" printArea="1">
      <rowBreaks count="1" manualBreakCount="1">
        <brk id="62" max="9" man="1"/>
      </rowBreaks>
      <pageMargins left="0.5" right="0.5" top="0.5" bottom="0.5" header="0" footer="0"/>
      <printOptions horizontalCentered="1" verticalCentered="1"/>
      <pageSetup scale="57" orientation="landscape" r:id="rId10"/>
      <headerFooter alignWithMargins="0"/>
    </customSheetView>
    <customSheetView guid="{B4A791FD-BFAC-4ED1-AC79-FF865E98E4E3}" scale="70" colorId="22">
      <selection activeCell="E49" sqref="E49"/>
      <rowBreaks count="24" manualBreakCount="24">
        <brk id="19" max="9" man="1"/>
        <brk id="20" max="9" man="1"/>
        <brk id="21" max="9" man="1"/>
        <brk id="22" max="9" man="1"/>
        <brk id="23" max="9" man="1"/>
        <brk id="24" max="9" man="1"/>
        <brk id="25" max="9" man="1"/>
        <brk id="26" max="9" man="1"/>
        <brk id="27" max="9" man="1"/>
        <brk id="28" max="9" man="1"/>
        <brk id="29" max="9" man="1"/>
        <brk id="30" max="9" man="1"/>
        <brk id="31" max="9" man="1"/>
        <brk id="32" max="9" man="1"/>
        <brk id="33" max="9" man="1"/>
        <brk id="34" max="9" man="1"/>
        <brk id="35" max="9" man="1"/>
        <brk id="36" max="9" man="1"/>
        <brk id="37" max="9" man="1"/>
        <brk id="58" max="9" man="1"/>
        <brk id="59" max="9" man="1"/>
        <brk id="60" max="9" man="1"/>
        <brk id="61" max="9" man="1"/>
        <brk id="62" max="9" man="1"/>
      </rowBreaks>
      <pageMargins left="0.5" right="0.5" top="0.5" bottom="0.5" header="0" footer="0"/>
      <printOptions horizontalCentered="1" verticalCentered="1"/>
      <pageSetup scale="57" orientation="landscape" r:id="rId11"/>
      <headerFooter alignWithMargins="0"/>
    </customSheetView>
    <customSheetView guid="{1DFCFAAB-BEA9-4033-B573-C1428C6D4616}" scale="70" colorId="22" showPageBreaks="1" topLeftCell="A29">
      <selection activeCell="E49" sqref="E49"/>
      <rowBreaks count="1" manualBreakCount="1">
        <brk id="62" max="9" man="1"/>
      </rowBreaks>
      <pageMargins left="0.5" right="0.5" top="0.5" bottom="0.5" header="0" footer="0"/>
      <printOptions horizontalCentered="1" verticalCentered="1"/>
      <pageSetup scale="57" orientation="landscape" r:id="rId12"/>
      <headerFooter alignWithMargins="0"/>
    </customSheetView>
    <customSheetView guid="{24B34512-AD5F-4011-887B-567D11190E35}" scale="70" colorId="22" showPageBreaks="1">
      <selection activeCell="E49" sqref="E49"/>
      <rowBreaks count="22" manualBreakCount="22">
        <brk id="56" max="16383" man="1"/>
        <brk id="57" max="16383" man="1"/>
        <brk id="58" max="16383" man="1"/>
        <brk id="59" max="16383" man="1"/>
        <brk id="60" max="16383" man="1"/>
        <brk id="61" max="16383" man="1"/>
        <brk id="62" max="9" man="1"/>
        <brk id="63" max="16383" man="1"/>
        <brk id="64" max="16383" man="1"/>
        <brk id="65" max="16383" man="1"/>
        <brk id="66" max="16383" man="1"/>
        <brk id="67" max="16383" man="1"/>
        <brk id="68" max="16383" man="1"/>
        <brk id="69" max="16383" man="1"/>
        <brk id="70" max="16383" man="1"/>
        <brk id="71" max="16383" man="1"/>
        <brk id="72" max="16383" man="1"/>
        <brk id="73" max="16383" man="1"/>
        <brk id="74" max="16383" man="1"/>
        <brk id="75" max="16383" man="1"/>
        <brk id="76" max="16383" man="1"/>
        <brk id="77" max="16383" man="1"/>
      </rowBreaks>
      <pageMargins left="0.5" right="0.5" top="0.5" bottom="0.5" header="0" footer="0"/>
      <printOptions horizontalCentered="1" verticalCentered="1"/>
      <pageSetup scale="57" orientation="landscape" r:id="rId13"/>
      <headerFooter alignWithMargins="0"/>
    </customSheetView>
  </customSheetViews>
  <printOptions horizontalCentered="1" verticalCentered="1"/>
  <pageMargins left="0.5" right="0.5" top="0.5" bottom="0.5" header="0" footer="0"/>
  <pageSetup scale="57" orientation="landscape" r:id="rId14"/>
  <headerFooter alignWithMargins="0"/>
  <rowBreaks count="16" manualBreakCount="16">
    <brk id="62" max="9" man="1"/>
    <brk id="63" max="16383" man="1"/>
    <brk id="64" max="16383" man="1"/>
    <brk id="65" max="16383" man="1"/>
    <brk id="66" max="16383" man="1"/>
    <brk id="67" max="16383" man="1"/>
    <brk id="68" max="16383" man="1"/>
    <brk id="69" max="16383" man="1"/>
    <brk id="70" max="16383" man="1"/>
    <brk id="71" max="16383" man="1"/>
    <brk id="72" max="16383" man="1"/>
    <brk id="73" max="16383" man="1"/>
    <brk id="74" max="16383" man="1"/>
    <brk id="75" max="16383" man="1"/>
    <brk id="76" max="16383" man="1"/>
    <brk id="77" max="16383" man="1"/>
  </rowBreaks>
</worksheet>
</file>

<file path=xl/worksheets/sheet45.xml><?xml version="1.0" encoding="utf-8"?>
<worksheet xmlns="http://schemas.openxmlformats.org/spreadsheetml/2006/main" xmlns:r="http://schemas.openxmlformats.org/officeDocument/2006/relationships">
  <sheetPr transitionEvaluation="1">
    <pageSetUpPr fitToPage="1"/>
  </sheetPr>
  <dimension ref="A1:R82"/>
  <sheetViews>
    <sheetView defaultGridColor="0" view="pageBreakPreview" topLeftCell="A7" colorId="22" zoomScale="60" zoomScaleNormal="70" workbookViewId="0">
      <selection activeCell="B38" sqref="B38"/>
    </sheetView>
  </sheetViews>
  <sheetFormatPr defaultColWidth="9.6640625" defaultRowHeight="15"/>
  <cols>
    <col min="1" max="1" width="4.6640625" customWidth="1"/>
    <col min="2" max="2" width="23.6640625" customWidth="1"/>
    <col min="5" max="5" width="14.6640625" customWidth="1"/>
    <col min="6" max="6" width="13.6640625" customWidth="1"/>
    <col min="7" max="7" width="12.6640625" customWidth="1"/>
    <col min="8" max="8" width="14.6640625" customWidth="1"/>
    <col min="9" max="9" width="2.6640625" customWidth="1"/>
    <col min="10" max="11" width="12.6640625" customWidth="1"/>
    <col min="12" max="12" width="14.6640625" customWidth="1"/>
    <col min="13" max="14" width="12.6640625" customWidth="1"/>
    <col min="15" max="15" width="14.6640625" customWidth="1"/>
    <col min="16" max="17" width="12.6640625" customWidth="1"/>
    <col min="18" max="18" width="4.6640625" customWidth="1"/>
  </cols>
  <sheetData>
    <row r="1" spans="1:18" ht="15.75" thickBot="1">
      <c r="A1" s="43" t="str">
        <f>'Data Sheet'!$A$49</f>
        <v>Annual Report of Central Hudson Gas &amp; Electric Corp.</v>
      </c>
      <c r="B1" s="85"/>
      <c r="C1" s="85"/>
      <c r="D1" s="85"/>
      <c r="E1" s="85"/>
      <c r="F1" s="85"/>
      <c r="G1" s="191" t="str">
        <f>'Data Sheet'!$A$45</f>
        <v>Year ended December 31, 2013</v>
      </c>
      <c r="H1" s="121"/>
      <c r="I1" s="85"/>
      <c r="J1" s="43" t="str">
        <f>'Data Sheet'!$A$49</f>
        <v>Annual Report of Central Hudson Gas &amp; Electric Corp.</v>
      </c>
      <c r="K1" s="85"/>
      <c r="L1" s="85"/>
      <c r="M1" s="85"/>
      <c r="N1" s="85"/>
      <c r="O1" s="85"/>
      <c r="P1" s="191" t="str">
        <f>'Data Sheet'!$A$45</f>
        <v>Year ended December 31, 2013</v>
      </c>
      <c r="Q1" s="121"/>
      <c r="R1" s="121"/>
    </row>
    <row r="2" spans="1:18">
      <c r="A2" s="86"/>
      <c r="B2" s="87"/>
      <c r="C2" s="87"/>
      <c r="D2" s="87"/>
      <c r="E2" s="87"/>
      <c r="F2" s="87"/>
      <c r="G2" s="87"/>
      <c r="H2" s="88"/>
      <c r="I2" s="85"/>
      <c r="J2" s="86"/>
      <c r="K2" s="87"/>
      <c r="L2" s="87"/>
      <c r="M2" s="87"/>
      <c r="N2" s="87"/>
      <c r="O2" s="87"/>
      <c r="P2" s="87"/>
      <c r="Q2" s="87"/>
      <c r="R2" s="88"/>
    </row>
    <row r="3" spans="1:18" ht="15.75">
      <c r="A3" s="89" t="s">
        <v>953</v>
      </c>
      <c r="B3" s="90"/>
      <c r="C3" s="90"/>
      <c r="D3" s="90"/>
      <c r="E3" s="90"/>
      <c r="F3" s="90"/>
      <c r="G3" s="90"/>
      <c r="H3" s="91"/>
      <c r="I3" s="85"/>
      <c r="J3" s="89" t="s">
        <v>954</v>
      </c>
      <c r="K3" s="90"/>
      <c r="L3" s="90"/>
      <c r="M3" s="90"/>
      <c r="N3" s="90"/>
      <c r="O3" s="90"/>
      <c r="P3" s="90"/>
      <c r="Q3" s="90"/>
      <c r="R3" s="91"/>
    </row>
    <row r="4" spans="1:18">
      <c r="A4" s="92"/>
      <c r="B4" s="85"/>
      <c r="C4" s="85"/>
      <c r="D4" s="85"/>
      <c r="E4" s="85"/>
      <c r="F4" s="85"/>
      <c r="G4" s="85"/>
      <c r="H4" s="93"/>
      <c r="I4" s="85"/>
      <c r="J4" s="92"/>
      <c r="K4" s="85"/>
      <c r="L4" s="85"/>
      <c r="N4" s="85"/>
      <c r="O4" s="85"/>
      <c r="P4" s="85"/>
      <c r="Q4" s="85"/>
      <c r="R4" s="93"/>
    </row>
    <row r="5" spans="1:18">
      <c r="A5" s="92" t="s">
        <v>955</v>
      </c>
      <c r="B5" s="85"/>
      <c r="C5" s="85"/>
      <c r="D5" s="85"/>
      <c r="E5" s="85"/>
      <c r="F5" s="85"/>
      <c r="G5" s="85"/>
      <c r="H5" s="93"/>
      <c r="I5" s="85"/>
      <c r="J5" s="92" t="s">
        <v>956</v>
      </c>
      <c r="K5" s="85"/>
      <c r="L5" s="85"/>
      <c r="M5" s="85"/>
      <c r="N5" s="85"/>
      <c r="O5" s="85"/>
      <c r="P5" s="85"/>
      <c r="Q5" s="85"/>
      <c r="R5" s="93"/>
    </row>
    <row r="6" spans="1:18">
      <c r="A6" s="92" t="s">
        <v>957</v>
      </c>
      <c r="B6" s="85"/>
      <c r="C6" s="85"/>
      <c r="D6" s="85"/>
      <c r="E6" s="85"/>
      <c r="F6" s="85"/>
      <c r="G6" s="85"/>
      <c r="H6" s="93"/>
      <c r="I6" s="85"/>
      <c r="J6" s="92" t="s">
        <v>958</v>
      </c>
      <c r="K6" s="85"/>
      <c r="L6" s="85"/>
      <c r="M6" s="85"/>
      <c r="N6" s="85"/>
      <c r="O6" s="85"/>
      <c r="P6" s="85"/>
      <c r="Q6" s="85"/>
      <c r="R6" s="93"/>
    </row>
    <row r="7" spans="1:18">
      <c r="A7" s="92" t="s">
        <v>959</v>
      </c>
      <c r="B7" s="85"/>
      <c r="C7" s="85"/>
      <c r="D7" s="85"/>
      <c r="E7" s="85"/>
      <c r="F7" s="85"/>
      <c r="G7" s="85"/>
      <c r="H7" s="93"/>
      <c r="I7" s="85"/>
      <c r="J7" s="92" t="s">
        <v>960</v>
      </c>
      <c r="K7" s="85"/>
      <c r="L7" s="85"/>
      <c r="M7" s="85"/>
      <c r="N7" s="85"/>
      <c r="O7" s="85"/>
      <c r="P7" s="85"/>
      <c r="Q7" s="85"/>
      <c r="R7" s="93"/>
    </row>
    <row r="8" spans="1:18">
      <c r="A8" s="92" t="s">
        <v>961</v>
      </c>
      <c r="B8" s="85"/>
      <c r="C8" s="85"/>
      <c r="D8" s="85"/>
      <c r="E8" s="85"/>
      <c r="F8" s="85"/>
      <c r="G8" s="85"/>
      <c r="H8" s="93"/>
      <c r="I8" s="85"/>
      <c r="J8" s="92" t="s">
        <v>962</v>
      </c>
      <c r="K8" s="85"/>
      <c r="L8" s="85"/>
      <c r="M8" s="85"/>
      <c r="N8" s="85"/>
      <c r="O8" s="85"/>
      <c r="P8" s="85"/>
      <c r="Q8" s="85"/>
      <c r="R8" s="93"/>
    </row>
    <row r="9" spans="1:18">
      <c r="A9" s="99" t="s">
        <v>963</v>
      </c>
      <c r="B9" s="101"/>
      <c r="C9" s="101"/>
      <c r="D9" s="101"/>
      <c r="E9" s="101"/>
      <c r="F9" s="101"/>
      <c r="G9" s="101"/>
      <c r="H9" s="304"/>
      <c r="I9" s="85"/>
      <c r="J9" s="92" t="s">
        <v>964</v>
      </c>
      <c r="K9" s="101"/>
      <c r="L9" s="101"/>
      <c r="M9" s="101"/>
      <c r="N9" s="101"/>
      <c r="O9" s="101"/>
      <c r="P9" s="101"/>
      <c r="Q9" s="101"/>
      <c r="R9" s="304"/>
    </row>
    <row r="10" spans="1:18">
      <c r="A10" s="354"/>
      <c r="B10" s="95"/>
      <c r="C10" s="95"/>
      <c r="D10" s="95"/>
      <c r="E10" s="96"/>
      <c r="F10" s="96"/>
      <c r="G10" s="95"/>
      <c r="H10" s="353"/>
      <c r="I10" s="85"/>
      <c r="J10" s="94"/>
      <c r="K10" s="95"/>
      <c r="L10" s="96"/>
      <c r="M10" s="96"/>
      <c r="N10" s="95"/>
      <c r="O10" s="96"/>
      <c r="P10" s="96"/>
      <c r="Q10" s="95"/>
      <c r="R10" s="777"/>
    </row>
    <row r="11" spans="1:18">
      <c r="A11" s="170"/>
      <c r="B11" s="108"/>
      <c r="C11" s="108"/>
      <c r="D11" s="512" t="s">
        <v>965</v>
      </c>
      <c r="E11" s="121" t="s">
        <v>966</v>
      </c>
      <c r="F11" s="121"/>
      <c r="G11" s="618"/>
      <c r="H11" s="325" t="s">
        <v>967</v>
      </c>
      <c r="I11" s="85"/>
      <c r="J11" s="306" t="s">
        <v>968</v>
      </c>
      <c r="K11" s="618"/>
      <c r="L11" s="121" t="s">
        <v>969</v>
      </c>
      <c r="M11" s="121"/>
      <c r="N11" s="618"/>
      <c r="O11" s="121" t="s">
        <v>970</v>
      </c>
      <c r="P11" s="121"/>
      <c r="Q11" s="618"/>
      <c r="R11" s="778"/>
    </row>
    <row r="12" spans="1:18">
      <c r="A12" s="170"/>
      <c r="B12" s="108"/>
      <c r="C12" s="108"/>
      <c r="D12" s="512" t="s">
        <v>971</v>
      </c>
      <c r="E12" s="340" t="s">
        <v>972</v>
      </c>
      <c r="F12" s="340"/>
      <c r="G12" s="513"/>
      <c r="H12" s="304"/>
      <c r="I12" s="85"/>
      <c r="J12" s="99"/>
      <c r="K12" s="100"/>
      <c r="L12" s="101"/>
      <c r="M12" s="101"/>
      <c r="N12" s="100"/>
      <c r="O12" s="101"/>
      <c r="P12" s="101"/>
      <c r="Q12" s="100"/>
      <c r="R12" s="778"/>
    </row>
    <row r="13" spans="1:18">
      <c r="A13" s="170"/>
      <c r="B13" s="108"/>
      <c r="C13" s="108"/>
      <c r="D13" s="512" t="s">
        <v>973</v>
      </c>
      <c r="E13" s="108"/>
      <c r="F13" s="108"/>
      <c r="G13" s="512" t="s">
        <v>974</v>
      </c>
      <c r="H13" s="93"/>
      <c r="I13" s="85"/>
      <c r="J13" s="145"/>
      <c r="K13" s="512" t="s">
        <v>974</v>
      </c>
      <c r="L13" s="108"/>
      <c r="M13" s="108"/>
      <c r="N13" s="512" t="s">
        <v>974</v>
      </c>
      <c r="O13" s="108"/>
      <c r="P13" s="108"/>
      <c r="Q13" s="512" t="s">
        <v>974</v>
      </c>
      <c r="R13" s="778"/>
    </row>
    <row r="14" spans="1:18">
      <c r="A14" s="170" t="s">
        <v>2411</v>
      </c>
      <c r="B14" s="512" t="s">
        <v>975</v>
      </c>
      <c r="C14" s="108"/>
      <c r="D14" s="512" t="s">
        <v>976</v>
      </c>
      <c r="E14" s="512" t="s">
        <v>920</v>
      </c>
      <c r="F14" s="512" t="s">
        <v>977</v>
      </c>
      <c r="G14" s="512" t="s">
        <v>2477</v>
      </c>
      <c r="H14" s="778" t="s">
        <v>920</v>
      </c>
      <c r="I14" s="85"/>
      <c r="J14" s="170" t="s">
        <v>977</v>
      </c>
      <c r="K14" s="512" t="s">
        <v>2477</v>
      </c>
      <c r="L14" s="512" t="s">
        <v>920</v>
      </c>
      <c r="M14" s="512" t="s">
        <v>977</v>
      </c>
      <c r="N14" s="512" t="s">
        <v>2477</v>
      </c>
      <c r="O14" s="512" t="s">
        <v>920</v>
      </c>
      <c r="P14" s="512" t="s">
        <v>977</v>
      </c>
      <c r="Q14" s="512" t="s">
        <v>2477</v>
      </c>
      <c r="R14" s="778" t="s">
        <v>2411</v>
      </c>
    </row>
    <row r="15" spans="1:18">
      <c r="A15" s="170" t="s">
        <v>2417</v>
      </c>
      <c r="B15" s="512" t="s">
        <v>978</v>
      </c>
      <c r="C15" s="512" t="s">
        <v>979</v>
      </c>
      <c r="D15" s="512" t="s">
        <v>980</v>
      </c>
      <c r="E15" s="512" t="s">
        <v>638</v>
      </c>
      <c r="F15" s="108" t="s">
        <v>646</v>
      </c>
      <c r="G15" s="512" t="s">
        <v>2344</v>
      </c>
      <c r="H15" s="778" t="s">
        <v>638</v>
      </c>
      <c r="I15" s="85"/>
      <c r="J15" s="145" t="s">
        <v>646</v>
      </c>
      <c r="K15" s="512" t="s">
        <v>2344</v>
      </c>
      <c r="L15" s="512" t="s">
        <v>638</v>
      </c>
      <c r="M15" s="108" t="s">
        <v>646</v>
      </c>
      <c r="N15" s="512" t="s">
        <v>2344</v>
      </c>
      <c r="O15" s="512" t="s">
        <v>638</v>
      </c>
      <c r="P15" s="108" t="s">
        <v>646</v>
      </c>
      <c r="Q15" s="512" t="s">
        <v>2344</v>
      </c>
      <c r="R15" s="778" t="s">
        <v>2417</v>
      </c>
    </row>
    <row r="16" spans="1:18">
      <c r="A16" s="170"/>
      <c r="B16" s="512" t="s">
        <v>2512</v>
      </c>
      <c r="C16" s="512" t="s">
        <v>2513</v>
      </c>
      <c r="D16" s="512" t="s">
        <v>644</v>
      </c>
      <c r="E16" s="512" t="s">
        <v>693</v>
      </c>
      <c r="F16" s="512" t="s">
        <v>1725</v>
      </c>
      <c r="G16" s="512" t="s">
        <v>981</v>
      </c>
      <c r="H16" s="778" t="s">
        <v>1727</v>
      </c>
      <c r="I16" s="85"/>
      <c r="J16" s="170" t="s">
        <v>1728</v>
      </c>
      <c r="K16" s="512" t="s">
        <v>286</v>
      </c>
      <c r="L16" s="512" t="s">
        <v>287</v>
      </c>
      <c r="M16" s="512" t="s">
        <v>2240</v>
      </c>
      <c r="N16" s="512" t="s">
        <v>2241</v>
      </c>
      <c r="O16" s="512" t="s">
        <v>2242</v>
      </c>
      <c r="P16" s="512" t="s">
        <v>2243</v>
      </c>
      <c r="Q16" s="512" t="s">
        <v>2244</v>
      </c>
      <c r="R16" s="778"/>
    </row>
    <row r="17" spans="1:18">
      <c r="A17" s="176"/>
      <c r="B17" s="100"/>
      <c r="C17" s="100"/>
      <c r="D17" s="100"/>
      <c r="E17" s="100"/>
      <c r="F17" s="100"/>
      <c r="G17" s="100"/>
      <c r="H17" s="304"/>
      <c r="I17" s="85"/>
      <c r="J17" s="148"/>
      <c r="K17" s="100"/>
      <c r="L17" s="100"/>
      <c r="M17" s="100"/>
      <c r="N17" s="100"/>
      <c r="O17" s="100"/>
      <c r="P17" s="100"/>
      <c r="Q17" s="100"/>
      <c r="R17" s="779"/>
    </row>
    <row r="18" spans="1:18">
      <c r="A18" s="170">
        <v>1</v>
      </c>
      <c r="B18" s="108" t="s">
        <v>3325</v>
      </c>
      <c r="C18" s="1439">
        <v>4320</v>
      </c>
      <c r="D18" s="108">
        <v>1.026</v>
      </c>
      <c r="E18" s="1186">
        <f t="shared" ref="E18:E23" si="0">H18+L18+O18</f>
        <v>99627</v>
      </c>
      <c r="F18" s="1439">
        <f t="shared" ref="F18:F63" si="1">J18+M18+P18</f>
        <v>12808</v>
      </c>
      <c r="G18" s="1439">
        <f t="shared" ref="G18:G63" si="2">K18+N18+Q18</f>
        <v>1</v>
      </c>
      <c r="H18" s="356">
        <v>0</v>
      </c>
      <c r="I18" s="85"/>
      <c r="J18" s="1453">
        <v>0</v>
      </c>
      <c r="K18" s="1439">
        <v>0</v>
      </c>
      <c r="L18" s="520">
        <v>99627</v>
      </c>
      <c r="M18" s="1439">
        <v>12808</v>
      </c>
      <c r="N18" s="1439">
        <v>1</v>
      </c>
      <c r="O18" s="520">
        <v>0</v>
      </c>
      <c r="P18" s="108">
        <v>0</v>
      </c>
      <c r="Q18" s="108">
        <v>0</v>
      </c>
      <c r="R18" s="778">
        <v>1</v>
      </c>
    </row>
    <row r="19" spans="1:18">
      <c r="A19" s="780">
        <v>2</v>
      </c>
      <c r="B19" s="108" t="s">
        <v>3327</v>
      </c>
      <c r="C19" s="1439">
        <v>203422</v>
      </c>
      <c r="D19" s="108">
        <v>1.026</v>
      </c>
      <c r="E19" s="1186">
        <f t="shared" si="0"/>
        <v>38001863</v>
      </c>
      <c r="F19" s="1439">
        <f t="shared" si="1"/>
        <v>3032963</v>
      </c>
      <c r="G19" s="1439">
        <f t="shared" si="2"/>
        <v>25407</v>
      </c>
      <c r="H19" s="1186">
        <v>26341121</v>
      </c>
      <c r="I19" s="85"/>
      <c r="J19" s="1453">
        <v>1753550</v>
      </c>
      <c r="K19" s="1439">
        <v>22580</v>
      </c>
      <c r="L19" s="1452">
        <v>9866876</v>
      </c>
      <c r="M19" s="1439">
        <v>1064022</v>
      </c>
      <c r="N19" s="1439">
        <v>2636</v>
      </c>
      <c r="O19" s="1452">
        <v>1793866</v>
      </c>
      <c r="P19" s="1439">
        <v>215391</v>
      </c>
      <c r="Q19" s="108">
        <v>191</v>
      </c>
      <c r="R19" s="778">
        <v>2</v>
      </c>
    </row>
    <row r="20" spans="1:18">
      <c r="A20" s="780">
        <v>3</v>
      </c>
      <c r="B20" s="108" t="s">
        <v>3328</v>
      </c>
      <c r="C20" s="1439">
        <v>20733</v>
      </c>
      <c r="D20" s="108">
        <v>1.026</v>
      </c>
      <c r="E20" s="1186">
        <f t="shared" si="0"/>
        <v>3395609</v>
      </c>
      <c r="F20" s="1439">
        <f t="shared" si="1"/>
        <v>364981</v>
      </c>
      <c r="G20" s="1439">
        <f t="shared" si="2"/>
        <v>1370</v>
      </c>
      <c r="H20" s="1186">
        <v>1220577</v>
      </c>
      <c r="I20" s="85"/>
      <c r="J20" s="1453">
        <v>79897</v>
      </c>
      <c r="K20" s="1439">
        <v>1092</v>
      </c>
      <c r="L20" s="1452">
        <v>778628</v>
      </c>
      <c r="M20" s="1439">
        <v>80039</v>
      </c>
      <c r="N20" s="1439">
        <v>236</v>
      </c>
      <c r="O20" s="1452">
        <v>1396404</v>
      </c>
      <c r="P20" s="1439">
        <v>205045</v>
      </c>
      <c r="Q20" s="108">
        <v>42</v>
      </c>
      <c r="R20" s="778">
        <v>3</v>
      </c>
    </row>
    <row r="21" spans="1:18">
      <c r="A21" s="780">
        <v>4</v>
      </c>
      <c r="B21" s="108" t="s">
        <v>3329</v>
      </c>
      <c r="C21" s="1439">
        <v>133925</v>
      </c>
      <c r="D21" s="108">
        <v>1.026</v>
      </c>
      <c r="E21" s="1186">
        <f t="shared" si="0"/>
        <v>32428409</v>
      </c>
      <c r="F21" s="1439">
        <f t="shared" si="1"/>
        <v>2646829</v>
      </c>
      <c r="G21" s="1439">
        <f t="shared" si="2"/>
        <v>20011</v>
      </c>
      <c r="H21" s="1186">
        <v>22079333</v>
      </c>
      <c r="I21" s="85"/>
      <c r="J21" s="1453">
        <v>1507858</v>
      </c>
      <c r="K21" s="1439">
        <v>17586</v>
      </c>
      <c r="L21" s="1452">
        <v>8355182</v>
      </c>
      <c r="M21" s="1439">
        <v>893538</v>
      </c>
      <c r="N21" s="1439">
        <v>2265</v>
      </c>
      <c r="O21" s="1452">
        <v>1993894</v>
      </c>
      <c r="P21" s="1439">
        <v>245433</v>
      </c>
      <c r="Q21" s="108">
        <v>160</v>
      </c>
      <c r="R21" s="778">
        <v>4</v>
      </c>
    </row>
    <row r="22" spans="1:18">
      <c r="A22" s="780">
        <v>5</v>
      </c>
      <c r="B22" s="108" t="s">
        <v>3330</v>
      </c>
      <c r="C22" s="1439">
        <v>33006</v>
      </c>
      <c r="D22" s="108">
        <v>1.026</v>
      </c>
      <c r="E22" s="1186">
        <f t="shared" si="0"/>
        <v>2364291</v>
      </c>
      <c r="F22" s="1439">
        <f t="shared" si="1"/>
        <v>236743</v>
      </c>
      <c r="G22" s="1439">
        <f t="shared" si="2"/>
        <v>959</v>
      </c>
      <c r="H22" s="1186">
        <v>776669</v>
      </c>
      <c r="I22" s="85"/>
      <c r="J22" s="1453">
        <v>54033</v>
      </c>
      <c r="K22" s="1439">
        <v>618</v>
      </c>
      <c r="L22" s="1452">
        <v>1246965</v>
      </c>
      <c r="M22" s="1439">
        <v>140388</v>
      </c>
      <c r="N22" s="1439">
        <v>320</v>
      </c>
      <c r="O22" s="1452">
        <v>340657</v>
      </c>
      <c r="P22" s="1439">
        <v>42322</v>
      </c>
      <c r="Q22" s="108">
        <v>21</v>
      </c>
      <c r="R22" s="778">
        <v>5</v>
      </c>
    </row>
    <row r="23" spans="1:18">
      <c r="A23" s="780">
        <v>6</v>
      </c>
      <c r="B23" s="108" t="s">
        <v>3332</v>
      </c>
      <c r="C23" s="1439">
        <v>102004</v>
      </c>
      <c r="D23" s="108">
        <v>1.026</v>
      </c>
      <c r="E23" s="1186">
        <f t="shared" si="0"/>
        <v>18605881</v>
      </c>
      <c r="F23" s="1439">
        <f t="shared" si="1"/>
        <v>1437857</v>
      </c>
      <c r="G23" s="1439">
        <f t="shared" si="2"/>
        <v>13217</v>
      </c>
      <c r="H23" s="1186">
        <v>12667896</v>
      </c>
      <c r="I23" s="85"/>
      <c r="J23" s="1453">
        <v>825717</v>
      </c>
      <c r="K23" s="1439">
        <v>11455</v>
      </c>
      <c r="L23" s="1452">
        <v>5259579</v>
      </c>
      <c r="M23" s="1439">
        <v>535410</v>
      </c>
      <c r="N23" s="1439">
        <v>1634</v>
      </c>
      <c r="O23" s="1452">
        <v>678406</v>
      </c>
      <c r="P23" s="1439">
        <v>76730</v>
      </c>
      <c r="Q23" s="108">
        <v>128</v>
      </c>
      <c r="R23" s="778">
        <v>6</v>
      </c>
    </row>
    <row r="24" spans="1:18">
      <c r="A24" s="780">
        <v>7</v>
      </c>
      <c r="B24" s="108"/>
      <c r="C24" s="108"/>
      <c r="D24" s="108"/>
      <c r="E24" s="108">
        <f t="shared" ref="E24:E63" si="3">H24+L24+O24</f>
        <v>0</v>
      </c>
      <c r="F24" s="108">
        <f t="shared" si="1"/>
        <v>0</v>
      </c>
      <c r="G24" s="108">
        <f t="shared" si="2"/>
        <v>0</v>
      </c>
      <c r="H24" s="93"/>
      <c r="I24" s="85"/>
      <c r="J24" s="145"/>
      <c r="K24" s="108"/>
      <c r="L24" s="108"/>
      <c r="M24" s="108"/>
      <c r="N24" s="108"/>
      <c r="O24" s="108"/>
      <c r="P24" s="108"/>
      <c r="Q24" s="108"/>
      <c r="R24" s="778">
        <v>7</v>
      </c>
    </row>
    <row r="25" spans="1:18">
      <c r="A25" s="780">
        <v>8</v>
      </c>
      <c r="B25" s="108"/>
      <c r="C25" s="108"/>
      <c r="D25" s="108"/>
      <c r="E25" s="108">
        <f t="shared" si="3"/>
        <v>0</v>
      </c>
      <c r="F25" s="108">
        <f t="shared" si="1"/>
        <v>0</v>
      </c>
      <c r="G25" s="108">
        <f t="shared" si="2"/>
        <v>0</v>
      </c>
      <c r="H25" s="93"/>
      <c r="I25" s="85"/>
      <c r="J25" s="145"/>
      <c r="K25" s="108"/>
      <c r="L25" s="108"/>
      <c r="M25" s="108"/>
      <c r="N25" s="108"/>
      <c r="O25" s="108"/>
      <c r="P25" s="108"/>
      <c r="Q25" s="108"/>
      <c r="R25" s="778">
        <v>8</v>
      </c>
    </row>
    <row r="26" spans="1:18">
      <c r="A26" s="780">
        <v>9</v>
      </c>
      <c r="B26" s="108"/>
      <c r="C26" s="108"/>
      <c r="D26" s="108"/>
      <c r="E26" s="108">
        <f t="shared" si="3"/>
        <v>0</v>
      </c>
      <c r="F26" s="108">
        <f t="shared" si="1"/>
        <v>0</v>
      </c>
      <c r="G26" s="108">
        <f t="shared" si="2"/>
        <v>0</v>
      </c>
      <c r="H26" s="93"/>
      <c r="I26" s="85"/>
      <c r="J26" s="145"/>
      <c r="K26" s="108"/>
      <c r="L26" s="108"/>
      <c r="M26" s="108"/>
      <c r="N26" s="108"/>
      <c r="O26" s="108"/>
      <c r="P26" s="108"/>
      <c r="Q26" s="108"/>
      <c r="R26" s="778">
        <v>9</v>
      </c>
    </row>
    <row r="27" spans="1:18">
      <c r="A27" s="780">
        <v>10</v>
      </c>
      <c r="B27" s="108"/>
      <c r="C27" s="108"/>
      <c r="D27" s="108"/>
      <c r="E27" s="108">
        <f t="shared" si="3"/>
        <v>0</v>
      </c>
      <c r="F27" s="108">
        <f t="shared" si="1"/>
        <v>0</v>
      </c>
      <c r="G27" s="108">
        <f t="shared" si="2"/>
        <v>0</v>
      </c>
      <c r="H27" s="93"/>
      <c r="I27" s="85"/>
      <c r="J27" s="145"/>
      <c r="K27" s="108"/>
      <c r="L27" s="108"/>
      <c r="M27" s="108"/>
      <c r="N27" s="108"/>
      <c r="O27" s="108"/>
      <c r="P27" s="108"/>
      <c r="Q27" s="108"/>
      <c r="R27" s="778">
        <v>10</v>
      </c>
    </row>
    <row r="28" spans="1:18">
      <c r="A28" s="780">
        <v>11</v>
      </c>
      <c r="B28" s="108"/>
      <c r="C28" s="108"/>
      <c r="D28" s="108"/>
      <c r="E28" s="108">
        <f t="shared" si="3"/>
        <v>0</v>
      </c>
      <c r="F28" s="108">
        <f t="shared" si="1"/>
        <v>0</v>
      </c>
      <c r="G28" s="108">
        <f t="shared" si="2"/>
        <v>0</v>
      </c>
      <c r="H28" s="93"/>
      <c r="I28" s="85"/>
      <c r="J28" s="145"/>
      <c r="K28" s="108"/>
      <c r="L28" s="108"/>
      <c r="M28" s="108"/>
      <c r="N28" s="108"/>
      <c r="O28" s="108"/>
      <c r="P28" s="108"/>
      <c r="Q28" s="108"/>
      <c r="R28" s="778">
        <v>11</v>
      </c>
    </row>
    <row r="29" spans="1:18">
      <c r="A29" s="780">
        <v>12</v>
      </c>
      <c r="B29" s="108"/>
      <c r="C29" s="108"/>
      <c r="D29" s="108"/>
      <c r="E29" s="108">
        <f t="shared" si="3"/>
        <v>0</v>
      </c>
      <c r="F29" s="108">
        <f t="shared" si="1"/>
        <v>0</v>
      </c>
      <c r="G29" s="108">
        <f t="shared" si="2"/>
        <v>0</v>
      </c>
      <c r="H29" s="93"/>
      <c r="I29" s="85"/>
      <c r="J29" s="145"/>
      <c r="K29" s="108"/>
      <c r="L29" s="108"/>
      <c r="M29" s="108"/>
      <c r="N29" s="108"/>
      <c r="O29" s="108"/>
      <c r="P29" s="108"/>
      <c r="Q29" s="108"/>
      <c r="R29" s="778">
        <v>12</v>
      </c>
    </row>
    <row r="30" spans="1:18">
      <c r="A30" s="780">
        <v>13</v>
      </c>
      <c r="B30" s="108"/>
      <c r="C30" s="108"/>
      <c r="D30" s="108"/>
      <c r="E30" s="108">
        <f t="shared" si="3"/>
        <v>0</v>
      </c>
      <c r="F30" s="108">
        <f t="shared" si="1"/>
        <v>0</v>
      </c>
      <c r="G30" s="108">
        <f t="shared" si="2"/>
        <v>0</v>
      </c>
      <c r="H30" s="93"/>
      <c r="I30" s="85"/>
      <c r="J30" s="145"/>
      <c r="K30" s="108"/>
      <c r="L30" s="108"/>
      <c r="M30" s="108"/>
      <c r="N30" s="108"/>
      <c r="O30" s="108"/>
      <c r="P30" s="108"/>
      <c r="Q30" s="108"/>
      <c r="R30" s="778">
        <v>13</v>
      </c>
    </row>
    <row r="31" spans="1:18">
      <c r="A31" s="780">
        <v>14</v>
      </c>
      <c r="B31" s="108"/>
      <c r="C31" s="108"/>
      <c r="D31" s="108"/>
      <c r="E31" s="108">
        <f t="shared" si="3"/>
        <v>0</v>
      </c>
      <c r="F31" s="108">
        <f t="shared" si="1"/>
        <v>0</v>
      </c>
      <c r="G31" s="108">
        <f t="shared" si="2"/>
        <v>0</v>
      </c>
      <c r="H31" s="93"/>
      <c r="I31" s="85"/>
      <c r="J31" s="145"/>
      <c r="K31" s="108"/>
      <c r="L31" s="108"/>
      <c r="M31" s="108"/>
      <c r="N31" s="108"/>
      <c r="O31" s="108"/>
      <c r="P31" s="108"/>
      <c r="Q31" s="108"/>
      <c r="R31" s="778">
        <v>14</v>
      </c>
    </row>
    <row r="32" spans="1:18">
      <c r="A32" s="780">
        <v>15</v>
      </c>
      <c r="B32" s="108"/>
      <c r="C32" s="108"/>
      <c r="D32" s="108"/>
      <c r="E32" s="108">
        <f t="shared" si="3"/>
        <v>0</v>
      </c>
      <c r="F32" s="108">
        <f t="shared" si="1"/>
        <v>0</v>
      </c>
      <c r="G32" s="108">
        <f t="shared" si="2"/>
        <v>0</v>
      </c>
      <c r="H32" s="93"/>
      <c r="I32" s="85"/>
      <c r="J32" s="145"/>
      <c r="K32" s="108"/>
      <c r="L32" s="108"/>
      <c r="M32" s="108"/>
      <c r="N32" s="108"/>
      <c r="O32" s="108"/>
      <c r="P32" s="108"/>
      <c r="Q32" s="108"/>
      <c r="R32" s="778">
        <v>15</v>
      </c>
    </row>
    <row r="33" spans="1:18">
      <c r="A33" s="780">
        <v>16</v>
      </c>
      <c r="B33" s="108"/>
      <c r="C33" s="108"/>
      <c r="D33" s="108"/>
      <c r="E33" s="108">
        <f t="shared" si="3"/>
        <v>0</v>
      </c>
      <c r="F33" s="108">
        <f t="shared" si="1"/>
        <v>0</v>
      </c>
      <c r="G33" s="108">
        <f t="shared" si="2"/>
        <v>0</v>
      </c>
      <c r="H33" s="93"/>
      <c r="I33" s="85"/>
      <c r="J33" s="145"/>
      <c r="K33" s="108"/>
      <c r="L33" s="108"/>
      <c r="M33" s="108"/>
      <c r="N33" s="108"/>
      <c r="O33" s="108"/>
      <c r="P33" s="108"/>
      <c r="Q33" s="108"/>
      <c r="R33" s="778">
        <v>16</v>
      </c>
    </row>
    <row r="34" spans="1:18">
      <c r="A34" s="780">
        <v>17</v>
      </c>
      <c r="B34" s="108"/>
      <c r="C34" s="108"/>
      <c r="D34" s="108"/>
      <c r="E34" s="108">
        <f t="shared" si="3"/>
        <v>0</v>
      </c>
      <c r="F34" s="108">
        <f t="shared" si="1"/>
        <v>0</v>
      </c>
      <c r="G34" s="108">
        <f t="shared" si="2"/>
        <v>0</v>
      </c>
      <c r="H34" s="93"/>
      <c r="I34" s="85"/>
      <c r="J34" s="145"/>
      <c r="K34" s="108"/>
      <c r="L34" s="108"/>
      <c r="M34" s="108"/>
      <c r="N34" s="108"/>
      <c r="O34" s="108"/>
      <c r="P34" s="108"/>
      <c r="Q34" s="108"/>
      <c r="R34" s="778">
        <v>17</v>
      </c>
    </row>
    <row r="35" spans="1:18">
      <c r="A35" s="780">
        <v>18</v>
      </c>
      <c r="B35" s="108"/>
      <c r="C35" s="108"/>
      <c r="D35" s="108"/>
      <c r="E35" s="108">
        <f t="shared" si="3"/>
        <v>0</v>
      </c>
      <c r="F35" s="108">
        <f t="shared" si="1"/>
        <v>0</v>
      </c>
      <c r="G35" s="108">
        <f t="shared" si="2"/>
        <v>0</v>
      </c>
      <c r="H35" s="93"/>
      <c r="I35" s="85"/>
      <c r="J35" s="145"/>
      <c r="K35" s="108"/>
      <c r="L35" s="108"/>
      <c r="M35" s="108"/>
      <c r="N35" s="108"/>
      <c r="O35" s="108"/>
      <c r="P35" s="108"/>
      <c r="Q35" s="108"/>
      <c r="R35" s="778">
        <v>18</v>
      </c>
    </row>
    <row r="36" spans="1:18">
      <c r="A36" s="780">
        <v>19</v>
      </c>
      <c r="B36" s="108"/>
      <c r="C36" s="108"/>
      <c r="D36" s="108"/>
      <c r="E36" s="108">
        <f t="shared" si="3"/>
        <v>0</v>
      </c>
      <c r="F36" s="108">
        <f t="shared" si="1"/>
        <v>0</v>
      </c>
      <c r="G36" s="108">
        <f t="shared" si="2"/>
        <v>0</v>
      </c>
      <c r="H36" s="93"/>
      <c r="I36" s="85"/>
      <c r="J36" s="145"/>
      <c r="K36" s="108"/>
      <c r="L36" s="108"/>
      <c r="M36" s="108"/>
      <c r="N36" s="108"/>
      <c r="O36" s="108"/>
      <c r="P36" s="108"/>
      <c r="Q36" s="108"/>
      <c r="R36" s="778">
        <v>19</v>
      </c>
    </row>
    <row r="37" spans="1:18">
      <c r="A37" s="780">
        <v>20</v>
      </c>
      <c r="B37" s="108"/>
      <c r="C37" s="108"/>
      <c r="D37" s="108"/>
      <c r="E37" s="108">
        <f t="shared" si="3"/>
        <v>0</v>
      </c>
      <c r="F37" s="108">
        <f t="shared" si="1"/>
        <v>0</v>
      </c>
      <c r="G37" s="108">
        <f t="shared" si="2"/>
        <v>0</v>
      </c>
      <c r="H37" s="93"/>
      <c r="I37" s="85"/>
      <c r="J37" s="145"/>
      <c r="K37" s="108"/>
      <c r="L37" s="108"/>
      <c r="M37" s="108"/>
      <c r="N37" s="108"/>
      <c r="O37" s="108"/>
      <c r="P37" s="108"/>
      <c r="Q37" s="108"/>
      <c r="R37" s="778">
        <v>20</v>
      </c>
    </row>
    <row r="38" spans="1:18">
      <c r="A38" s="780">
        <v>21</v>
      </c>
      <c r="B38" s="108"/>
      <c r="C38" s="108"/>
      <c r="D38" s="108"/>
      <c r="E38" s="108">
        <f t="shared" si="3"/>
        <v>0</v>
      </c>
      <c r="F38" s="108">
        <f t="shared" si="1"/>
        <v>0</v>
      </c>
      <c r="G38" s="108">
        <f t="shared" si="2"/>
        <v>0</v>
      </c>
      <c r="H38" s="93"/>
      <c r="I38" s="85"/>
      <c r="J38" s="145"/>
      <c r="K38" s="108"/>
      <c r="L38" s="108"/>
      <c r="M38" s="108"/>
      <c r="N38" s="108"/>
      <c r="O38" s="108"/>
      <c r="P38" s="108"/>
      <c r="Q38" s="108"/>
      <c r="R38" s="778">
        <v>21</v>
      </c>
    </row>
    <row r="39" spans="1:18">
      <c r="A39" s="780">
        <v>22</v>
      </c>
      <c r="B39" s="108"/>
      <c r="C39" s="108"/>
      <c r="D39" s="108"/>
      <c r="E39" s="108">
        <f t="shared" si="3"/>
        <v>0</v>
      </c>
      <c r="F39" s="108">
        <f t="shared" si="1"/>
        <v>0</v>
      </c>
      <c r="G39" s="108">
        <f t="shared" si="2"/>
        <v>0</v>
      </c>
      <c r="H39" s="93"/>
      <c r="I39" s="85"/>
      <c r="J39" s="145"/>
      <c r="K39" s="108"/>
      <c r="L39" s="108"/>
      <c r="M39" s="108"/>
      <c r="N39" s="108"/>
      <c r="O39" s="108"/>
      <c r="P39" s="108"/>
      <c r="Q39" s="108"/>
      <c r="R39" s="778">
        <v>22</v>
      </c>
    </row>
    <row r="40" spans="1:18">
      <c r="A40" s="780">
        <v>23</v>
      </c>
      <c r="B40" s="108"/>
      <c r="C40" s="108"/>
      <c r="D40" s="108"/>
      <c r="E40" s="108">
        <f t="shared" si="3"/>
        <v>0</v>
      </c>
      <c r="F40" s="108">
        <f t="shared" si="1"/>
        <v>0</v>
      </c>
      <c r="G40" s="108">
        <f t="shared" si="2"/>
        <v>0</v>
      </c>
      <c r="H40" s="93"/>
      <c r="I40" s="85"/>
      <c r="J40" s="145"/>
      <c r="K40" s="108"/>
      <c r="L40" s="108"/>
      <c r="M40" s="108"/>
      <c r="N40" s="108"/>
      <c r="O40" s="108"/>
      <c r="P40" s="108"/>
      <c r="Q40" s="108"/>
      <c r="R40" s="778">
        <v>23</v>
      </c>
    </row>
    <row r="41" spans="1:18">
      <c r="A41" s="780">
        <v>24</v>
      </c>
      <c r="B41" s="108"/>
      <c r="C41" s="108"/>
      <c r="D41" s="108"/>
      <c r="E41" s="108">
        <f t="shared" si="3"/>
        <v>0</v>
      </c>
      <c r="F41" s="108">
        <f t="shared" si="1"/>
        <v>0</v>
      </c>
      <c r="G41" s="108">
        <f t="shared" si="2"/>
        <v>0</v>
      </c>
      <c r="H41" s="93"/>
      <c r="I41" s="85"/>
      <c r="J41" s="145"/>
      <c r="K41" s="108"/>
      <c r="L41" s="108"/>
      <c r="M41" s="108"/>
      <c r="N41" s="108"/>
      <c r="O41" s="108"/>
      <c r="P41" s="108"/>
      <c r="Q41" s="108"/>
      <c r="R41" s="778">
        <v>24</v>
      </c>
    </row>
    <row r="42" spans="1:18">
      <c r="A42" s="170">
        <v>25</v>
      </c>
      <c r="B42" s="108"/>
      <c r="C42" s="108"/>
      <c r="D42" s="108"/>
      <c r="E42" s="108">
        <f t="shared" si="3"/>
        <v>0</v>
      </c>
      <c r="F42" s="108">
        <f t="shared" si="1"/>
        <v>0</v>
      </c>
      <c r="G42" s="108">
        <f t="shared" si="2"/>
        <v>0</v>
      </c>
      <c r="H42" s="93"/>
      <c r="I42" s="85"/>
      <c r="J42" s="145"/>
      <c r="K42" s="108"/>
      <c r="L42" s="108"/>
      <c r="M42" s="108"/>
      <c r="N42" s="108"/>
      <c r="O42" s="108"/>
      <c r="P42" s="108"/>
      <c r="Q42" s="108"/>
      <c r="R42" s="778">
        <v>25</v>
      </c>
    </row>
    <row r="43" spans="1:18">
      <c r="A43" s="170">
        <v>26</v>
      </c>
      <c r="B43" s="108"/>
      <c r="C43" s="108"/>
      <c r="D43" s="108"/>
      <c r="E43" s="108">
        <f t="shared" si="3"/>
        <v>0</v>
      </c>
      <c r="F43" s="108">
        <f t="shared" si="1"/>
        <v>0</v>
      </c>
      <c r="G43" s="108">
        <f t="shared" si="2"/>
        <v>0</v>
      </c>
      <c r="H43" s="93"/>
      <c r="I43" s="85"/>
      <c r="J43" s="145"/>
      <c r="K43" s="108"/>
      <c r="L43" s="108"/>
      <c r="M43" s="108"/>
      <c r="N43" s="108"/>
      <c r="O43" s="108"/>
      <c r="P43" s="108"/>
      <c r="Q43" s="108"/>
      <c r="R43" s="778">
        <v>26</v>
      </c>
    </row>
    <row r="44" spans="1:18">
      <c r="A44" s="780">
        <v>27</v>
      </c>
      <c r="B44" s="1657"/>
      <c r="C44" s="108"/>
      <c r="D44" s="108"/>
      <c r="E44" s="108">
        <f t="shared" si="3"/>
        <v>0</v>
      </c>
      <c r="F44" s="108">
        <f t="shared" si="1"/>
        <v>0</v>
      </c>
      <c r="G44" s="108">
        <f t="shared" si="2"/>
        <v>0</v>
      </c>
      <c r="H44" s="93"/>
      <c r="I44" s="85"/>
      <c r="J44" s="145"/>
      <c r="K44" s="108"/>
      <c r="L44" s="108"/>
      <c r="M44" s="108"/>
      <c r="N44" s="108"/>
      <c r="O44" s="108"/>
      <c r="P44" s="108"/>
      <c r="Q44" s="108"/>
      <c r="R44" s="778">
        <v>27</v>
      </c>
    </row>
    <row r="45" spans="1:18">
      <c r="A45" s="780">
        <v>28</v>
      </c>
      <c r="B45" s="108"/>
      <c r="C45" s="108"/>
      <c r="D45" s="108"/>
      <c r="E45" s="108">
        <f t="shared" si="3"/>
        <v>0</v>
      </c>
      <c r="F45" s="108">
        <f t="shared" si="1"/>
        <v>0</v>
      </c>
      <c r="G45" s="108">
        <f t="shared" si="2"/>
        <v>0</v>
      </c>
      <c r="H45" s="93"/>
      <c r="I45" s="85"/>
      <c r="J45" s="145"/>
      <c r="K45" s="108"/>
      <c r="L45" s="108"/>
      <c r="M45" s="108"/>
      <c r="N45" s="108"/>
      <c r="O45" s="108"/>
      <c r="P45" s="108"/>
      <c r="Q45" s="108"/>
      <c r="R45" s="778">
        <v>28</v>
      </c>
    </row>
    <row r="46" spans="1:18">
      <c r="A46" s="780">
        <v>29</v>
      </c>
      <c r="B46" s="108"/>
      <c r="C46" s="108"/>
      <c r="D46" s="108"/>
      <c r="E46" s="108">
        <f t="shared" si="3"/>
        <v>0</v>
      </c>
      <c r="F46" s="108">
        <f t="shared" si="1"/>
        <v>0</v>
      </c>
      <c r="G46" s="108">
        <f t="shared" si="2"/>
        <v>0</v>
      </c>
      <c r="H46" s="93"/>
      <c r="I46" s="85"/>
      <c r="J46" s="145"/>
      <c r="K46" s="108"/>
      <c r="L46" s="108"/>
      <c r="M46" s="108"/>
      <c r="N46" s="108"/>
      <c r="O46" s="108"/>
      <c r="P46" s="108"/>
      <c r="Q46" s="108"/>
      <c r="R46" s="778">
        <v>29</v>
      </c>
    </row>
    <row r="47" spans="1:18">
      <c r="A47" s="780">
        <v>30</v>
      </c>
      <c r="B47" s="108"/>
      <c r="C47" s="108"/>
      <c r="D47" s="108"/>
      <c r="E47" s="108">
        <f t="shared" si="3"/>
        <v>0</v>
      </c>
      <c r="F47" s="108">
        <f t="shared" si="1"/>
        <v>0</v>
      </c>
      <c r="G47" s="108">
        <f t="shared" si="2"/>
        <v>0</v>
      </c>
      <c r="H47" s="93"/>
      <c r="I47" s="85"/>
      <c r="J47" s="145"/>
      <c r="K47" s="108"/>
      <c r="L47" s="108"/>
      <c r="M47" s="108"/>
      <c r="N47" s="108"/>
      <c r="O47" s="108"/>
      <c r="P47" s="108"/>
      <c r="Q47" s="108"/>
      <c r="R47" s="778">
        <v>30</v>
      </c>
    </row>
    <row r="48" spans="1:18">
      <c r="A48" s="780">
        <v>31</v>
      </c>
      <c r="B48" s="108"/>
      <c r="C48" s="108"/>
      <c r="D48" s="108"/>
      <c r="E48" s="108">
        <f t="shared" si="3"/>
        <v>0</v>
      </c>
      <c r="F48" s="108">
        <f t="shared" si="1"/>
        <v>0</v>
      </c>
      <c r="G48" s="108">
        <f t="shared" si="2"/>
        <v>0</v>
      </c>
      <c r="H48" s="93"/>
      <c r="I48" s="85"/>
      <c r="J48" s="145"/>
      <c r="K48" s="108"/>
      <c r="L48" s="108"/>
      <c r="M48" s="108"/>
      <c r="N48" s="108"/>
      <c r="O48" s="108"/>
      <c r="P48" s="108"/>
      <c r="Q48" s="108"/>
      <c r="R48" s="778">
        <v>31</v>
      </c>
    </row>
    <row r="49" spans="1:18">
      <c r="A49" s="780">
        <v>32</v>
      </c>
      <c r="B49" s="108"/>
      <c r="C49" s="108"/>
      <c r="D49" s="108"/>
      <c r="E49" s="108">
        <f t="shared" si="3"/>
        <v>0</v>
      </c>
      <c r="F49" s="108">
        <f t="shared" si="1"/>
        <v>0</v>
      </c>
      <c r="G49" s="108">
        <f t="shared" si="2"/>
        <v>0</v>
      </c>
      <c r="H49" s="93"/>
      <c r="I49" s="85"/>
      <c r="J49" s="145"/>
      <c r="K49" s="108"/>
      <c r="L49" s="108"/>
      <c r="M49" s="108"/>
      <c r="N49" s="108"/>
      <c r="O49" s="108"/>
      <c r="P49" s="108"/>
      <c r="Q49" s="108"/>
      <c r="R49" s="778">
        <v>32</v>
      </c>
    </row>
    <row r="50" spans="1:18">
      <c r="A50" s="780">
        <v>33</v>
      </c>
      <c r="B50" s="108"/>
      <c r="C50" s="108"/>
      <c r="D50" s="108"/>
      <c r="E50" s="108">
        <f t="shared" si="3"/>
        <v>0</v>
      </c>
      <c r="F50" s="108">
        <f t="shared" si="1"/>
        <v>0</v>
      </c>
      <c r="G50" s="108">
        <f t="shared" si="2"/>
        <v>0</v>
      </c>
      <c r="H50" s="93"/>
      <c r="I50" s="85"/>
      <c r="J50" s="145"/>
      <c r="K50" s="108"/>
      <c r="L50" s="108"/>
      <c r="M50" s="108"/>
      <c r="N50" s="108"/>
      <c r="O50" s="108"/>
      <c r="P50" s="108"/>
      <c r="Q50" s="108"/>
      <c r="R50" s="778">
        <v>33</v>
      </c>
    </row>
    <row r="51" spans="1:18">
      <c r="A51" s="780">
        <v>34</v>
      </c>
      <c r="B51" s="108"/>
      <c r="C51" s="108"/>
      <c r="D51" s="108"/>
      <c r="E51" s="108">
        <f t="shared" si="3"/>
        <v>0</v>
      </c>
      <c r="F51" s="108">
        <f t="shared" si="1"/>
        <v>0</v>
      </c>
      <c r="G51" s="108">
        <f t="shared" si="2"/>
        <v>0</v>
      </c>
      <c r="H51" s="93"/>
      <c r="I51" s="85"/>
      <c r="J51" s="145"/>
      <c r="K51" s="108"/>
      <c r="L51" s="108"/>
      <c r="M51" s="108"/>
      <c r="N51" s="108"/>
      <c r="O51" s="108"/>
      <c r="P51" s="108"/>
      <c r="Q51" s="108"/>
      <c r="R51" s="778">
        <v>34</v>
      </c>
    </row>
    <row r="52" spans="1:18">
      <c r="A52" s="780">
        <v>35</v>
      </c>
      <c r="B52" s="108"/>
      <c r="C52" s="108"/>
      <c r="D52" s="108"/>
      <c r="E52" s="108">
        <f t="shared" si="3"/>
        <v>0</v>
      </c>
      <c r="F52" s="108">
        <f t="shared" si="1"/>
        <v>0</v>
      </c>
      <c r="G52" s="108">
        <f t="shared" si="2"/>
        <v>0</v>
      </c>
      <c r="H52" s="93"/>
      <c r="I52" s="85"/>
      <c r="J52" s="145"/>
      <c r="K52" s="108"/>
      <c r="L52" s="108"/>
      <c r="M52" s="108"/>
      <c r="N52" s="108"/>
      <c r="O52" s="108"/>
      <c r="P52" s="108"/>
      <c r="Q52" s="108"/>
      <c r="R52" s="778">
        <v>35</v>
      </c>
    </row>
    <row r="53" spans="1:18">
      <c r="A53" s="780">
        <v>36</v>
      </c>
      <c r="B53" s="108"/>
      <c r="C53" s="108"/>
      <c r="D53" s="108"/>
      <c r="E53" s="108">
        <f t="shared" si="3"/>
        <v>0</v>
      </c>
      <c r="F53" s="108">
        <f t="shared" si="1"/>
        <v>0</v>
      </c>
      <c r="G53" s="108">
        <f t="shared" si="2"/>
        <v>0</v>
      </c>
      <c r="H53" s="93"/>
      <c r="I53" s="85"/>
      <c r="J53" s="145"/>
      <c r="K53" s="108"/>
      <c r="L53" s="108"/>
      <c r="M53" s="108"/>
      <c r="N53" s="108"/>
      <c r="O53" s="108"/>
      <c r="P53" s="108"/>
      <c r="Q53" s="108"/>
      <c r="R53" s="778">
        <v>36</v>
      </c>
    </row>
    <row r="54" spans="1:18">
      <c r="A54" s="780">
        <v>37</v>
      </c>
      <c r="B54" s="108"/>
      <c r="C54" s="108"/>
      <c r="D54" s="108"/>
      <c r="E54" s="108">
        <f t="shared" si="3"/>
        <v>0</v>
      </c>
      <c r="F54" s="108">
        <f t="shared" si="1"/>
        <v>0</v>
      </c>
      <c r="G54" s="108">
        <f t="shared" si="2"/>
        <v>0</v>
      </c>
      <c r="H54" s="93"/>
      <c r="I54" s="85"/>
      <c r="J54" s="145"/>
      <c r="K54" s="108"/>
      <c r="L54" s="108"/>
      <c r="M54" s="108"/>
      <c r="N54" s="108"/>
      <c r="O54" s="108"/>
      <c r="P54" s="108"/>
      <c r="Q54" s="108"/>
      <c r="R54" s="778">
        <v>37</v>
      </c>
    </row>
    <row r="55" spans="1:18">
      <c r="A55" s="780">
        <v>38</v>
      </c>
      <c r="B55" s="108"/>
      <c r="C55" s="108"/>
      <c r="D55" s="108"/>
      <c r="E55" s="108">
        <f t="shared" si="3"/>
        <v>0</v>
      </c>
      <c r="F55" s="108">
        <f t="shared" si="1"/>
        <v>0</v>
      </c>
      <c r="G55" s="108">
        <f t="shared" si="2"/>
        <v>0</v>
      </c>
      <c r="H55" s="93"/>
      <c r="I55" s="85"/>
      <c r="J55" s="145"/>
      <c r="K55" s="108"/>
      <c r="L55" s="108"/>
      <c r="M55" s="108"/>
      <c r="N55" s="108"/>
      <c r="O55" s="108"/>
      <c r="P55" s="108"/>
      <c r="Q55" s="108"/>
      <c r="R55" s="778">
        <v>38</v>
      </c>
    </row>
    <row r="56" spans="1:18">
      <c r="A56" s="780">
        <v>39</v>
      </c>
      <c r="B56" s="108"/>
      <c r="C56" s="108"/>
      <c r="D56" s="108"/>
      <c r="E56" s="108">
        <f t="shared" si="3"/>
        <v>0</v>
      </c>
      <c r="F56" s="108">
        <f t="shared" si="1"/>
        <v>0</v>
      </c>
      <c r="G56" s="108">
        <f t="shared" si="2"/>
        <v>0</v>
      </c>
      <c r="H56" s="93"/>
      <c r="I56" s="85"/>
      <c r="J56" s="145"/>
      <c r="K56" s="108"/>
      <c r="L56" s="108"/>
      <c r="M56" s="108"/>
      <c r="N56" s="108"/>
      <c r="O56" s="108"/>
      <c r="P56" s="108"/>
      <c r="Q56" s="108"/>
      <c r="R56" s="778">
        <v>39</v>
      </c>
    </row>
    <row r="57" spans="1:18">
      <c r="A57" s="780">
        <v>40</v>
      </c>
      <c r="B57" s="108"/>
      <c r="C57" s="108"/>
      <c r="D57" s="108"/>
      <c r="E57" s="108">
        <f t="shared" si="3"/>
        <v>0</v>
      </c>
      <c r="F57" s="108">
        <f t="shared" si="1"/>
        <v>0</v>
      </c>
      <c r="G57" s="108">
        <f t="shared" si="2"/>
        <v>0</v>
      </c>
      <c r="H57" s="93"/>
      <c r="I57" s="85"/>
      <c r="J57" s="145"/>
      <c r="K57" s="108"/>
      <c r="L57" s="108"/>
      <c r="M57" s="108"/>
      <c r="N57" s="108"/>
      <c r="O57" s="108"/>
      <c r="P57" s="108"/>
      <c r="Q57" s="108"/>
      <c r="R57" s="778">
        <v>40</v>
      </c>
    </row>
    <row r="58" spans="1:18">
      <c r="A58" s="780">
        <v>41</v>
      </c>
      <c r="B58" s="108"/>
      <c r="C58" s="108"/>
      <c r="D58" s="108"/>
      <c r="E58" s="108">
        <f t="shared" si="3"/>
        <v>0</v>
      </c>
      <c r="F58" s="108">
        <f t="shared" si="1"/>
        <v>0</v>
      </c>
      <c r="G58" s="108">
        <f t="shared" si="2"/>
        <v>0</v>
      </c>
      <c r="H58" s="93"/>
      <c r="I58" s="85"/>
      <c r="J58" s="145"/>
      <c r="K58" s="108"/>
      <c r="L58" s="108"/>
      <c r="M58" s="108"/>
      <c r="N58" s="108"/>
      <c r="O58" s="108"/>
      <c r="P58" s="108"/>
      <c r="Q58" s="108"/>
      <c r="R58" s="778">
        <v>41</v>
      </c>
    </row>
    <row r="59" spans="1:18">
      <c r="A59" s="780">
        <v>42</v>
      </c>
      <c r="B59" s="108"/>
      <c r="C59" s="108"/>
      <c r="D59" s="108"/>
      <c r="E59" s="108">
        <f t="shared" si="3"/>
        <v>0</v>
      </c>
      <c r="F59" s="108">
        <f t="shared" si="1"/>
        <v>0</v>
      </c>
      <c r="G59" s="108">
        <f t="shared" si="2"/>
        <v>0</v>
      </c>
      <c r="H59" s="93"/>
      <c r="I59" s="85"/>
      <c r="J59" s="145"/>
      <c r="K59" s="108"/>
      <c r="L59" s="108"/>
      <c r="M59" s="108"/>
      <c r="N59" s="108"/>
      <c r="O59" s="108"/>
      <c r="P59" s="108"/>
      <c r="Q59" s="108"/>
      <c r="R59" s="778">
        <v>42</v>
      </c>
    </row>
    <row r="60" spans="1:18">
      <c r="A60" s="780">
        <v>43</v>
      </c>
      <c r="B60" s="108"/>
      <c r="C60" s="108"/>
      <c r="D60" s="108"/>
      <c r="E60" s="108">
        <f t="shared" si="3"/>
        <v>0</v>
      </c>
      <c r="F60" s="108">
        <f t="shared" si="1"/>
        <v>0</v>
      </c>
      <c r="G60" s="108">
        <f t="shared" si="2"/>
        <v>0</v>
      </c>
      <c r="H60" s="93"/>
      <c r="I60" s="85"/>
      <c r="J60" s="145"/>
      <c r="K60" s="108"/>
      <c r="L60" s="108"/>
      <c r="M60" s="108"/>
      <c r="N60" s="108"/>
      <c r="O60" s="108"/>
      <c r="P60" s="108"/>
      <c r="Q60" s="108"/>
      <c r="R60" s="778">
        <v>43</v>
      </c>
    </row>
    <row r="61" spans="1:18">
      <c r="A61" s="780">
        <v>44</v>
      </c>
      <c r="B61" s="108"/>
      <c r="C61" s="108"/>
      <c r="D61" s="108"/>
      <c r="E61" s="108">
        <f t="shared" si="3"/>
        <v>0</v>
      </c>
      <c r="F61" s="108">
        <f t="shared" si="1"/>
        <v>0</v>
      </c>
      <c r="G61" s="108">
        <f t="shared" si="2"/>
        <v>0</v>
      </c>
      <c r="H61" s="93"/>
      <c r="I61" s="85"/>
      <c r="J61" s="145"/>
      <c r="K61" s="108"/>
      <c r="L61" s="108"/>
      <c r="M61" s="108"/>
      <c r="N61" s="108"/>
      <c r="O61" s="108"/>
      <c r="P61" s="108"/>
      <c r="Q61" s="108"/>
      <c r="R61" s="778">
        <v>44</v>
      </c>
    </row>
    <row r="62" spans="1:18">
      <c r="A62" s="780">
        <v>45</v>
      </c>
      <c r="B62" s="108"/>
      <c r="C62" s="108"/>
      <c r="D62" s="108"/>
      <c r="E62" s="108">
        <f t="shared" si="3"/>
        <v>0</v>
      </c>
      <c r="F62" s="108">
        <f t="shared" si="1"/>
        <v>0</v>
      </c>
      <c r="G62" s="108">
        <f t="shared" si="2"/>
        <v>0</v>
      </c>
      <c r="H62" s="93"/>
      <c r="I62" s="85"/>
      <c r="J62" s="145"/>
      <c r="K62" s="108"/>
      <c r="L62" s="108"/>
      <c r="M62" s="108"/>
      <c r="N62" s="108"/>
      <c r="O62" s="108"/>
      <c r="P62" s="108"/>
      <c r="Q62" s="108"/>
      <c r="R62" s="778">
        <v>45</v>
      </c>
    </row>
    <row r="63" spans="1:18">
      <c r="A63" s="780">
        <v>46</v>
      </c>
      <c r="B63" s="108"/>
      <c r="C63" s="520"/>
      <c r="D63" s="108"/>
      <c r="E63" s="108">
        <f t="shared" si="3"/>
        <v>0</v>
      </c>
      <c r="F63" s="108">
        <f t="shared" si="1"/>
        <v>0</v>
      </c>
      <c r="G63" s="108">
        <f t="shared" si="2"/>
        <v>0</v>
      </c>
      <c r="H63" s="93"/>
      <c r="I63" s="85"/>
      <c r="J63" s="145"/>
      <c r="K63" s="108"/>
      <c r="L63" s="108"/>
      <c r="M63" s="108"/>
      <c r="N63" s="108"/>
      <c r="O63" s="108"/>
      <c r="P63" s="108"/>
      <c r="Q63" s="108"/>
      <c r="R63" s="778">
        <v>46</v>
      </c>
    </row>
    <row r="64" spans="1:18" ht="15.75" thickBot="1">
      <c r="A64" s="781">
        <v>47</v>
      </c>
      <c r="B64" s="1000" t="s">
        <v>982</v>
      </c>
      <c r="C64" s="1454">
        <f>SUM(C18:C63)</f>
        <v>497410</v>
      </c>
      <c r="D64" s="630"/>
      <c r="E64" s="631">
        <f>SUM(E18:E63)</f>
        <v>94895680</v>
      </c>
      <c r="F64" s="1454">
        <f>SUM(F18:F63)</f>
        <v>7732181</v>
      </c>
      <c r="G64" s="1454">
        <f>SUM(G18:G63)</f>
        <v>60965</v>
      </c>
      <c r="H64" s="782">
        <f>SUM(H18:H63)</f>
        <v>63085596</v>
      </c>
      <c r="I64" s="85"/>
      <c r="J64" s="783">
        <f t="shared" ref="J64:Q64" si="4">SUM(J18:J63)</f>
        <v>4221055</v>
      </c>
      <c r="K64" s="1454">
        <f t="shared" si="4"/>
        <v>53331</v>
      </c>
      <c r="L64" s="631">
        <f t="shared" si="4"/>
        <v>25606857</v>
      </c>
      <c r="M64" s="632">
        <f t="shared" si="4"/>
        <v>2726205</v>
      </c>
      <c r="N64" s="1454">
        <f t="shared" si="4"/>
        <v>7092</v>
      </c>
      <c r="O64" s="631">
        <f t="shared" si="4"/>
        <v>6203227</v>
      </c>
      <c r="P64" s="632">
        <f t="shared" si="4"/>
        <v>784921</v>
      </c>
      <c r="Q64" s="630">
        <f t="shared" si="4"/>
        <v>542</v>
      </c>
      <c r="R64" s="784">
        <v>47</v>
      </c>
    </row>
    <row r="65" spans="1:18">
      <c r="A65" s="1001" t="s">
        <v>2844</v>
      </c>
      <c r="B65" s="85"/>
      <c r="C65" s="85"/>
      <c r="D65" s="85"/>
      <c r="E65" s="85"/>
      <c r="F65" s="85"/>
      <c r="G65" s="85"/>
      <c r="H65" s="85"/>
      <c r="I65" s="85"/>
      <c r="J65" s="34"/>
      <c r="K65" s="85"/>
      <c r="L65" s="85"/>
      <c r="M65" s="85"/>
      <c r="N65" s="85"/>
      <c r="O65" s="85"/>
      <c r="P65" s="85"/>
      <c r="Q65" s="85" t="s">
        <v>2246</v>
      </c>
      <c r="R65" s="85"/>
    </row>
    <row r="66" spans="1:18">
      <c r="A66" s="121" t="s">
        <v>983</v>
      </c>
      <c r="B66" s="121"/>
      <c r="C66" s="121"/>
      <c r="D66" s="121"/>
      <c r="E66" s="121"/>
      <c r="F66" s="121"/>
      <c r="G66" s="121"/>
      <c r="H66" s="297"/>
      <c r="I66" s="85"/>
      <c r="J66" s="121" t="s">
        <v>984</v>
      </c>
      <c r="K66" s="121"/>
      <c r="L66" s="121"/>
      <c r="M66" s="48"/>
      <c r="N66" s="121"/>
      <c r="O66" s="121"/>
      <c r="P66" s="121"/>
      <c r="Q66" s="121"/>
      <c r="R66" s="121"/>
    </row>
    <row r="67" spans="1:18">
      <c r="A67" s="85"/>
      <c r="B67" s="85"/>
      <c r="C67" s="85"/>
      <c r="D67" s="85"/>
      <c r="E67" s="85"/>
      <c r="F67" s="85"/>
      <c r="G67" s="85"/>
      <c r="H67" s="34"/>
      <c r="I67" s="85"/>
      <c r="J67" s="85"/>
      <c r="K67" s="85"/>
      <c r="L67" s="85"/>
      <c r="M67" s="85"/>
      <c r="N67" s="85"/>
      <c r="O67" s="85"/>
      <c r="P67" s="85"/>
      <c r="Q67" s="85"/>
      <c r="R67" s="85"/>
    </row>
    <row r="68" spans="1:18">
      <c r="B68" s="85"/>
      <c r="C68" s="85"/>
      <c r="D68" s="85"/>
      <c r="E68" s="85"/>
      <c r="F68" s="85"/>
      <c r="G68" s="85"/>
      <c r="H68" s="34"/>
      <c r="I68" s="85"/>
      <c r="J68" s="85"/>
      <c r="K68" s="85"/>
      <c r="L68" s="85"/>
      <c r="M68" s="85"/>
      <c r="N68" s="85"/>
      <c r="O68" s="85"/>
      <c r="P68" s="85"/>
      <c r="Q68" s="85"/>
      <c r="R68" s="85"/>
    </row>
    <row r="69" spans="1:18">
      <c r="B69" s="85"/>
      <c r="C69" s="85"/>
      <c r="D69" s="85"/>
      <c r="E69" s="85"/>
      <c r="F69" s="85"/>
      <c r="G69" s="85"/>
      <c r="H69" s="34"/>
      <c r="I69" s="85"/>
      <c r="J69" s="85"/>
      <c r="K69" s="85"/>
      <c r="L69" s="85"/>
      <c r="M69" s="85"/>
      <c r="N69" s="85"/>
      <c r="O69" s="85"/>
      <c r="P69" s="85"/>
      <c r="Q69" s="85"/>
      <c r="R69" s="85"/>
    </row>
    <row r="70" spans="1:18">
      <c r="B70" s="85"/>
      <c r="C70" s="85"/>
      <c r="D70" s="85"/>
      <c r="E70" s="85"/>
      <c r="F70" s="85"/>
      <c r="G70" s="85"/>
      <c r="H70" s="34"/>
      <c r="I70" s="85"/>
      <c r="J70" s="85"/>
      <c r="K70" s="85"/>
      <c r="L70" s="85"/>
      <c r="M70" s="85"/>
      <c r="N70" s="85"/>
      <c r="O70" s="85"/>
      <c r="P70" s="85"/>
      <c r="Q70" s="85"/>
      <c r="R70" s="85"/>
    </row>
    <row r="71" spans="1:18">
      <c r="B71" s="85"/>
      <c r="C71" s="85"/>
      <c r="D71" s="85"/>
      <c r="E71" s="85"/>
      <c r="F71" s="85"/>
      <c r="G71" s="85"/>
      <c r="H71" s="34"/>
      <c r="I71" s="85"/>
      <c r="J71" s="85"/>
      <c r="K71" s="85"/>
      <c r="L71" s="85"/>
      <c r="M71" s="85"/>
      <c r="N71" s="85"/>
      <c r="O71" s="85"/>
      <c r="P71" s="85"/>
      <c r="Q71" s="85"/>
      <c r="R71" s="85"/>
    </row>
    <row r="72" spans="1:18">
      <c r="B72" s="70"/>
      <c r="C72" s="85"/>
      <c r="D72" s="85"/>
      <c r="E72" s="85"/>
      <c r="F72" s="85"/>
      <c r="G72" s="85"/>
      <c r="H72" s="34"/>
      <c r="I72" s="85"/>
      <c r="J72" s="85"/>
      <c r="K72" s="85"/>
      <c r="L72" s="85"/>
      <c r="M72" s="85"/>
      <c r="N72" s="85"/>
      <c r="O72" s="85"/>
      <c r="P72" s="85"/>
      <c r="Q72" s="85"/>
      <c r="R72" s="85"/>
    </row>
    <row r="73" spans="1:18">
      <c r="C73" s="85"/>
      <c r="D73" s="85"/>
      <c r="E73" s="85"/>
      <c r="F73" s="85"/>
      <c r="G73" s="85"/>
      <c r="H73" s="34"/>
      <c r="I73" s="85"/>
      <c r="J73" s="85"/>
      <c r="K73" s="85"/>
      <c r="L73" s="85"/>
      <c r="M73" s="85"/>
      <c r="N73" s="85"/>
      <c r="O73" s="85"/>
      <c r="P73" s="85"/>
      <c r="Q73" s="85"/>
      <c r="R73" s="85"/>
    </row>
    <row r="74" spans="1:18">
      <c r="B74" s="85"/>
      <c r="C74" s="85"/>
      <c r="D74" s="85"/>
      <c r="F74" s="85"/>
      <c r="G74" s="85"/>
      <c r="H74" s="34"/>
      <c r="I74" s="85"/>
      <c r="J74" s="85"/>
      <c r="K74" s="85"/>
      <c r="L74" s="85"/>
      <c r="M74" s="85"/>
      <c r="N74" s="85"/>
      <c r="O74" s="85"/>
      <c r="P74" s="85"/>
      <c r="Q74" s="85"/>
      <c r="R74" s="85"/>
    </row>
    <row r="75" spans="1:18">
      <c r="B75" s="70"/>
      <c r="C75" s="85"/>
      <c r="D75" s="85"/>
      <c r="F75" s="85"/>
      <c r="G75" s="85"/>
      <c r="H75" s="34"/>
      <c r="I75" s="85"/>
      <c r="J75" s="85"/>
      <c r="K75" s="85"/>
      <c r="L75" s="85"/>
      <c r="M75" s="85"/>
      <c r="N75" s="85"/>
      <c r="O75" s="85"/>
      <c r="P75" s="85"/>
      <c r="Q75" s="85"/>
      <c r="R75" s="85"/>
    </row>
    <row r="76" spans="1:18">
      <c r="B76" s="70"/>
      <c r="C76" s="85"/>
      <c r="D76" s="85"/>
      <c r="F76" s="85"/>
      <c r="G76" s="85"/>
      <c r="H76" s="34"/>
      <c r="I76" s="85"/>
      <c r="J76" s="85"/>
      <c r="K76" s="85"/>
      <c r="L76" s="85"/>
      <c r="M76" s="85"/>
      <c r="N76" s="85"/>
      <c r="O76" s="85"/>
      <c r="P76" s="85"/>
      <c r="Q76" s="85"/>
      <c r="R76" s="85"/>
    </row>
    <row r="77" spans="1:18">
      <c r="B77" s="70"/>
    </row>
    <row r="78" spans="1:18">
      <c r="B78" s="70"/>
    </row>
    <row r="79" spans="1:18">
      <c r="B79" s="70"/>
    </row>
    <row r="80" spans="1:18">
      <c r="B80" s="70"/>
    </row>
    <row r="81" spans="2:2">
      <c r="B81" s="70"/>
    </row>
    <row r="82" spans="2:2">
      <c r="B82" s="70"/>
    </row>
  </sheetData>
  <customSheetViews>
    <customSheetView guid="{4928BF23-7841-445B-B276-4DDA011E86BA}" scale="60" colorId="22" showPageBreaks="1" fitToPage="1" view="pageBreakPreview">
      <selection activeCell="B44" sqref="B44"/>
      <colBreaks count="1" manualBreakCount="1">
        <brk id="8" max="1048575" man="1"/>
      </colBreaks>
      <pageMargins left="0.5" right="0.5" top="0.5" bottom="0.5" header="0.5" footer="0.5"/>
      <pageSetup scale="72" fitToWidth="2" orientation="portrait" r:id="rId1"/>
      <headerFooter alignWithMargins="0"/>
    </customSheetView>
    <customSheetView guid="{10BEBEA5-666D-4E42-8C33-BE2CECB0CEEE}" scale="70" colorId="22" fitToPage="1">
      <selection activeCell="C64" sqref="C64"/>
      <colBreaks count="1" manualBreakCount="1">
        <brk id="8" max="1048575" man="1"/>
      </colBreaks>
      <pageMargins left="0.5" right="0.5" top="0.5" bottom="0.5" header="0.5" footer="0.5"/>
      <pageSetup scale="70" fitToWidth="2" orientation="portrait" r:id="rId2"/>
      <headerFooter alignWithMargins="0"/>
    </customSheetView>
    <customSheetView guid="{7EABFE2B-86ED-418A-B3E7-C3498E6134E5}" scale="70" colorId="22" fitToPage="1">
      <selection activeCell="C64" sqref="C64"/>
      <colBreaks count="1" manualBreakCount="1">
        <brk id="8" max="1048575" man="1"/>
      </colBreaks>
      <pageMargins left="0.5" right="0.5" top="0.5" bottom="0.5" header="0.5" footer="0.5"/>
      <pageSetup scale="70" fitToWidth="2" orientation="portrait" r:id="rId3"/>
      <headerFooter alignWithMargins="0"/>
    </customSheetView>
    <customSheetView guid="{8787D503-0E53-496F-A823-DBDA291CFB74}" scale="70" colorId="22" fitToPage="1">
      <colBreaks count="1" manualBreakCount="1">
        <brk id="8" max="1048575" man="1"/>
      </colBreaks>
      <pageMargins left="0.5" right="0.5" top="0.5" bottom="0.5" header="0.5" footer="0.5"/>
      <pageSetup scale="70" fitToWidth="2" orientation="portrait" r:id="rId4"/>
      <headerFooter alignWithMargins="0"/>
    </customSheetView>
    <customSheetView guid="{56FC0D8B-DE78-4144-BF1E-B4BF4CC15D6C}" scale="70" colorId="22" fitToPage="1">
      <colBreaks count="1" manualBreakCount="1">
        <brk id="8" max="1048575" man="1"/>
      </colBreaks>
      <pageMargins left="0.5" right="0.5" top="0.5" bottom="0.5" header="0.5" footer="0.5"/>
      <pageSetup scale="70" fitToWidth="2" orientation="portrait" r:id="rId5"/>
      <headerFooter alignWithMargins="0"/>
    </customSheetView>
    <customSheetView guid="{22D28A66-17F3-4A9A-B88B-6F61E2AD90F2}" scale="70" colorId="22" fitToPage="1">
      <colBreaks count="1" manualBreakCount="1">
        <brk id="8" max="1048575" man="1"/>
      </colBreaks>
      <pageMargins left="0.5" right="0.5" top="0.5" bottom="0.5" header="0.5" footer="0.5"/>
      <pageSetup scale="70" fitToWidth="2" orientation="portrait" r:id="rId6"/>
      <headerFooter alignWithMargins="0"/>
    </customSheetView>
    <customSheetView guid="{38FEF62C-E434-43FF-91B6-A4BAF1D28941}" scale="70" colorId="22" fitToPage="1">
      <colBreaks count="1" manualBreakCount="1">
        <brk id="8" max="1048575" man="1"/>
      </colBreaks>
      <pageMargins left="0.5" right="0.5" top="0.5" bottom="0.5" header="0.5" footer="0.5"/>
      <pageSetup scale="70" fitToWidth="2" orientation="portrait" r:id="rId7"/>
      <headerFooter alignWithMargins="0"/>
    </customSheetView>
    <customSheetView guid="{3B00EE9E-100B-4E0B-97A5-9938B41F46C6}" scale="70" colorId="22" fitToPage="1">
      <colBreaks count="1" manualBreakCount="1">
        <brk id="8" max="1048575" man="1"/>
      </colBreaks>
      <pageMargins left="0.5" right="0.5" top="0.5" bottom="0.5" header="0.5" footer="0.5"/>
      <pageSetup scale="70" fitToWidth="2" orientation="portrait" r:id="rId8"/>
      <headerFooter alignWithMargins="0"/>
    </customSheetView>
    <customSheetView guid="{70140D13-E05C-4A32-B097-7656031EFC54}" scale="70" colorId="22" fitToPage="1">
      <colBreaks count="1" manualBreakCount="1">
        <brk id="8" max="1048575" man="1"/>
      </colBreaks>
      <pageMargins left="0.5" right="0.5" top="0.5" bottom="0.5" header="0.5" footer="0.5"/>
      <pageSetup scale="70" fitToWidth="2" orientation="portrait" r:id="rId9"/>
      <headerFooter alignWithMargins="0"/>
    </customSheetView>
    <customSheetView guid="{3A57D69F-D25D-44C3-9DE0-88B774091642}" scale="70" colorId="22" fitToPage="1">
      <colBreaks count="1" manualBreakCount="1">
        <brk id="8" max="1048575" man="1"/>
      </colBreaks>
      <pageMargins left="0.5" right="0.5" top="0.5" bottom="0.5" header="0.5" footer="0.5"/>
      <pageSetup scale="70" fitToWidth="2" orientation="portrait" r:id="rId10"/>
      <headerFooter alignWithMargins="0"/>
    </customSheetView>
    <customSheetView guid="{CA9A34E5-DE78-429D-AEC4-74C7250B775C}" scale="70" colorId="22" fitToPage="1">
      <colBreaks count="1" manualBreakCount="1">
        <brk id="8" max="1048575" man="1"/>
      </colBreaks>
      <pageMargins left="0.5" right="0.5" top="0.5" bottom="0.5" header="0.5" footer="0.5"/>
      <pageSetup scale="70" fitToWidth="2" orientation="portrait" r:id="rId11"/>
      <headerFooter alignWithMargins="0"/>
    </customSheetView>
    <customSheetView guid="{B4A791FD-BFAC-4ED1-AC79-FF865E98E4E3}" scale="70" colorId="22" fitToPage="1">
      <selection activeCell="C64" sqref="C64"/>
      <colBreaks count="1" manualBreakCount="1">
        <brk id="8" max="1048575" man="1"/>
      </colBreaks>
      <pageMargins left="0.5" right="0.5" top="0.5" bottom="0.5" header="0.5" footer="0.5"/>
      <pageSetup scale="70" fitToWidth="2" orientation="portrait" r:id="rId12"/>
      <headerFooter alignWithMargins="0"/>
    </customSheetView>
    <customSheetView guid="{1DFCFAAB-BEA9-4033-B573-C1428C6D4616}" scale="70" colorId="22" fitToPage="1" topLeftCell="A40">
      <selection activeCell="C64" sqref="C64"/>
      <colBreaks count="1" manualBreakCount="1">
        <brk id="8" max="1048575" man="1"/>
      </colBreaks>
      <pageMargins left="0.5" right="0.5" top="0.5" bottom="0.5" header="0.5" footer="0.5"/>
      <pageSetup scale="70" fitToWidth="2" orientation="portrait" r:id="rId13"/>
      <headerFooter alignWithMargins="0"/>
    </customSheetView>
    <customSheetView guid="{24B34512-AD5F-4011-887B-567D11190E35}" scale="70" colorId="22" fitToPage="1">
      <selection activeCell="C64" sqref="C64"/>
      <colBreaks count="1" manualBreakCount="1">
        <brk id="8" max="1048575" man="1"/>
      </colBreaks>
      <pageMargins left="0.5" right="0.5" top="0.5" bottom="0.5" header="0.5" footer="0.5"/>
      <pageSetup scale="70" fitToWidth="2" orientation="portrait" r:id="rId14"/>
      <headerFooter alignWithMargins="0"/>
    </customSheetView>
  </customSheetViews>
  <pageMargins left="0.5" right="0.5" top="0.5" bottom="0.5" header="0.5" footer="0.5"/>
  <pageSetup scale="72" fitToWidth="2" orientation="portrait" r:id="rId15"/>
  <headerFooter alignWithMargins="0"/>
  <colBreaks count="1" manualBreakCount="1">
    <brk id="8" max="1048575" man="1"/>
  </colBreaks>
</worksheet>
</file>

<file path=xl/worksheets/sheet46.xml><?xml version="1.0" encoding="utf-8"?>
<worksheet xmlns="http://schemas.openxmlformats.org/spreadsheetml/2006/main" xmlns:r="http://schemas.openxmlformats.org/officeDocument/2006/relationships">
  <sheetPr transitionEvaluation="1">
    <pageSetUpPr fitToPage="1"/>
  </sheetPr>
  <dimension ref="A1:I83"/>
  <sheetViews>
    <sheetView defaultGridColor="0" view="pageBreakPreview" topLeftCell="A4" colorId="22" zoomScale="60" zoomScaleNormal="70" workbookViewId="0">
      <selection activeCell="C33" sqref="C33"/>
    </sheetView>
  </sheetViews>
  <sheetFormatPr defaultColWidth="9.6640625" defaultRowHeight="15"/>
  <cols>
    <col min="1" max="1" width="4.6640625" customWidth="1"/>
    <col min="2" max="2" width="27.44140625" customWidth="1"/>
    <col min="3" max="3" width="12.6640625" customWidth="1"/>
    <col min="5" max="5" width="12.77734375" customWidth="1"/>
    <col min="6" max="6" width="11.6640625" customWidth="1"/>
    <col min="7" max="7" width="11.33203125" bestFit="1" customWidth="1"/>
    <col min="8" max="8" width="15.21875" customWidth="1"/>
    <col min="9" max="9" width="10.5546875" customWidth="1"/>
  </cols>
  <sheetData>
    <row r="1" spans="1:9" ht="15.75" thickBot="1">
      <c r="A1" s="43" t="str">
        <f>'Data Sheet'!$A$49</f>
        <v>Annual Report of Central Hudson Gas &amp; Electric Corp.</v>
      </c>
      <c r="G1" s="191" t="str">
        <f>'Data Sheet'!$A$45</f>
        <v>Year ended December 31, 2013</v>
      </c>
      <c r="H1" s="48"/>
      <c r="I1" s="48"/>
    </row>
    <row r="2" spans="1:9">
      <c r="A2" s="44"/>
      <c r="B2" s="45"/>
      <c r="C2" s="45"/>
      <c r="D2" s="45"/>
      <c r="E2" s="45"/>
      <c r="F2" s="45"/>
      <c r="G2" s="45"/>
      <c r="H2" s="45"/>
      <c r="I2" s="46"/>
    </row>
    <row r="3" spans="1:9" ht="15.75">
      <c r="A3" s="196" t="s">
        <v>985</v>
      </c>
      <c r="B3" s="48"/>
      <c r="C3" s="48"/>
      <c r="D3" s="48"/>
      <c r="E3" s="48"/>
      <c r="F3" s="48"/>
      <c r="G3" s="48"/>
      <c r="H3" s="48"/>
      <c r="I3" s="49"/>
    </row>
    <row r="4" spans="1:9">
      <c r="A4" s="50"/>
      <c r="I4" s="51"/>
    </row>
    <row r="5" spans="1:9">
      <c r="A5" s="50"/>
      <c r="B5" t="s">
        <v>986</v>
      </c>
      <c r="I5" s="51"/>
    </row>
    <row r="6" spans="1:9">
      <c r="A6" s="50"/>
      <c r="B6" t="s">
        <v>987</v>
      </c>
      <c r="I6" s="51"/>
    </row>
    <row r="7" spans="1:9">
      <c r="A7" s="50"/>
      <c r="B7" s="143"/>
      <c r="C7" s="143"/>
      <c r="D7" s="143"/>
      <c r="E7" s="143"/>
      <c r="F7" s="143"/>
      <c r="G7" s="143"/>
      <c r="H7" s="143"/>
      <c r="I7" s="144"/>
    </row>
    <row r="8" spans="1:9">
      <c r="A8" s="565"/>
      <c r="B8" s="609"/>
      <c r="C8" s="1002" t="s">
        <v>988</v>
      </c>
      <c r="D8" s="609"/>
      <c r="E8" s="1002" t="s">
        <v>989</v>
      </c>
      <c r="F8" s="609"/>
      <c r="G8" s="609"/>
      <c r="H8" s="609"/>
      <c r="I8" s="182"/>
    </row>
    <row r="9" spans="1:9">
      <c r="A9" s="162"/>
      <c r="B9" s="147"/>
      <c r="C9" s="855" t="s">
        <v>990</v>
      </c>
      <c r="D9" s="855" t="s">
        <v>991</v>
      </c>
      <c r="E9" s="855" t="s">
        <v>992</v>
      </c>
      <c r="F9" s="855" t="s">
        <v>993</v>
      </c>
      <c r="G9" s="147"/>
      <c r="H9" s="147"/>
      <c r="I9" s="57" t="s">
        <v>974</v>
      </c>
    </row>
    <row r="10" spans="1:9">
      <c r="A10" s="162"/>
      <c r="B10" s="147"/>
      <c r="C10" s="855" t="s">
        <v>994</v>
      </c>
      <c r="D10" s="855" t="s">
        <v>995</v>
      </c>
      <c r="E10" s="855" t="s">
        <v>974</v>
      </c>
      <c r="F10" s="855" t="s">
        <v>996</v>
      </c>
      <c r="G10" s="147"/>
      <c r="H10" s="147"/>
      <c r="I10" s="57" t="s">
        <v>973</v>
      </c>
    </row>
    <row r="11" spans="1:9">
      <c r="A11" s="162" t="s">
        <v>2411</v>
      </c>
      <c r="B11" s="855" t="s">
        <v>997</v>
      </c>
      <c r="C11" s="855" t="s">
        <v>2225</v>
      </c>
      <c r="D11" s="855" t="s">
        <v>998</v>
      </c>
      <c r="E11" s="855" t="s">
        <v>965</v>
      </c>
      <c r="F11" s="855" t="s">
        <v>999</v>
      </c>
      <c r="G11" s="855" t="s">
        <v>977</v>
      </c>
      <c r="H11" s="855" t="s">
        <v>638</v>
      </c>
      <c r="I11" s="57" t="s">
        <v>977</v>
      </c>
    </row>
    <row r="12" spans="1:9">
      <c r="A12" s="676" t="s">
        <v>2417</v>
      </c>
      <c r="B12" s="856" t="s">
        <v>2512</v>
      </c>
      <c r="C12" s="856" t="s">
        <v>2513</v>
      </c>
      <c r="D12" s="856" t="s">
        <v>644</v>
      </c>
      <c r="E12" s="856" t="s">
        <v>693</v>
      </c>
      <c r="F12" s="856" t="s">
        <v>1725</v>
      </c>
      <c r="G12" s="856" t="s">
        <v>1726</v>
      </c>
      <c r="H12" s="856" t="s">
        <v>1727</v>
      </c>
      <c r="I12" s="857" t="s">
        <v>1728</v>
      </c>
    </row>
    <row r="13" spans="1:9">
      <c r="A13" s="162"/>
      <c r="B13" s="147"/>
      <c r="C13" s="147"/>
      <c r="D13" s="147"/>
      <c r="E13" s="147"/>
      <c r="F13" s="147"/>
      <c r="G13" s="147"/>
      <c r="H13" s="147"/>
      <c r="I13" s="51"/>
    </row>
    <row r="14" spans="1:9">
      <c r="A14" s="162">
        <v>1</v>
      </c>
      <c r="B14" s="147" t="s">
        <v>3350</v>
      </c>
      <c r="C14" s="147"/>
      <c r="D14" s="855" t="s">
        <v>3005</v>
      </c>
      <c r="E14" s="147" t="s">
        <v>3349</v>
      </c>
      <c r="F14" s="855" t="s">
        <v>3102</v>
      </c>
      <c r="G14" s="1339">
        <v>1011</v>
      </c>
      <c r="H14" s="1483">
        <v>3765</v>
      </c>
      <c r="I14" s="51">
        <f t="shared" ref="I14:I45" si="0">IF(ISERR(H14/G14)," ",H14/G14)</f>
        <v>3.7240356083086055</v>
      </c>
    </row>
    <row r="15" spans="1:9">
      <c r="A15" s="162">
        <v>2</v>
      </c>
      <c r="B15" s="147" t="s">
        <v>3351</v>
      </c>
      <c r="C15" s="147"/>
      <c r="D15" s="855" t="s">
        <v>3005</v>
      </c>
      <c r="E15" s="147" t="s">
        <v>3349</v>
      </c>
      <c r="F15" s="855" t="s">
        <v>3102</v>
      </c>
      <c r="G15" s="1339">
        <v>707131</v>
      </c>
      <c r="H15" s="1483">
        <v>3342968</v>
      </c>
      <c r="I15" s="51">
        <f t="shared" si="0"/>
        <v>4.7275087642883706</v>
      </c>
    </row>
    <row r="16" spans="1:9">
      <c r="A16" s="162">
        <v>3</v>
      </c>
      <c r="B16" s="147" t="s">
        <v>3352</v>
      </c>
      <c r="C16" s="147"/>
      <c r="D16" s="855" t="s">
        <v>3005</v>
      </c>
      <c r="E16" s="147" t="s">
        <v>3349</v>
      </c>
      <c r="F16" s="855" t="s">
        <v>3102</v>
      </c>
      <c r="G16" s="1339">
        <v>7597</v>
      </c>
      <c r="H16" s="1483">
        <v>42825</v>
      </c>
      <c r="I16" s="51">
        <f t="shared" si="0"/>
        <v>5.6370935895748318</v>
      </c>
    </row>
    <row r="17" spans="1:9">
      <c r="A17" s="162">
        <v>4</v>
      </c>
      <c r="B17" s="108" t="s">
        <v>3669</v>
      </c>
      <c r="C17" s="147"/>
      <c r="D17" s="855" t="s">
        <v>3005</v>
      </c>
      <c r="E17" s="147" t="s">
        <v>3349</v>
      </c>
      <c r="F17" s="855" t="s">
        <v>3102</v>
      </c>
      <c r="G17" s="1339">
        <v>277004</v>
      </c>
      <c r="H17" s="1483">
        <v>1404808</v>
      </c>
      <c r="I17" s="51">
        <f t="shared" si="0"/>
        <v>5.0714357915409165</v>
      </c>
    </row>
    <row r="18" spans="1:9">
      <c r="A18" s="162">
        <v>5</v>
      </c>
      <c r="B18" s="147" t="s">
        <v>3353</v>
      </c>
      <c r="C18" s="147"/>
      <c r="D18" s="855" t="s">
        <v>3005</v>
      </c>
      <c r="E18" s="147" t="s">
        <v>3349</v>
      </c>
      <c r="F18" s="855" t="s">
        <v>3102</v>
      </c>
      <c r="G18" s="1339">
        <v>203249</v>
      </c>
      <c r="H18" s="1483">
        <v>882665</v>
      </c>
      <c r="I18" s="51">
        <f t="shared" si="0"/>
        <v>4.3427765942267857</v>
      </c>
    </row>
    <row r="19" spans="1:9">
      <c r="A19" s="162">
        <v>6</v>
      </c>
      <c r="B19" s="108" t="s">
        <v>3670</v>
      </c>
      <c r="C19" s="147"/>
      <c r="D19" s="855" t="s">
        <v>3005</v>
      </c>
      <c r="E19" s="147" t="s">
        <v>3349</v>
      </c>
      <c r="F19" s="855" t="s">
        <v>3102</v>
      </c>
      <c r="G19" s="1339">
        <v>8136</v>
      </c>
      <c r="H19" s="1483">
        <v>27776</v>
      </c>
      <c r="I19" s="51">
        <f t="shared" si="0"/>
        <v>3.4139626352015733</v>
      </c>
    </row>
    <row r="20" spans="1:9">
      <c r="A20" s="162">
        <v>7</v>
      </c>
      <c r="B20" s="147" t="s">
        <v>3354</v>
      </c>
      <c r="C20" s="147"/>
      <c r="D20" s="855" t="s">
        <v>3005</v>
      </c>
      <c r="E20" s="147" t="s">
        <v>3349</v>
      </c>
      <c r="F20" s="855" t="s">
        <v>3102</v>
      </c>
      <c r="G20" s="1339">
        <v>183517</v>
      </c>
      <c r="H20" s="1483">
        <v>592040</v>
      </c>
      <c r="I20" s="51">
        <f t="shared" si="0"/>
        <v>3.2260771481661101</v>
      </c>
    </row>
    <row r="21" spans="1:9">
      <c r="A21" s="162">
        <v>8</v>
      </c>
      <c r="B21" s="147" t="s">
        <v>3355</v>
      </c>
      <c r="C21" s="147"/>
      <c r="D21" s="855" t="s">
        <v>3005</v>
      </c>
      <c r="E21" s="147" t="s">
        <v>3349</v>
      </c>
      <c r="F21" s="855" t="s">
        <v>3102</v>
      </c>
      <c r="G21" s="1339">
        <v>14907</v>
      </c>
      <c r="H21" s="1483">
        <v>105775</v>
      </c>
      <c r="I21" s="51">
        <f t="shared" si="0"/>
        <v>7.0956597571610649</v>
      </c>
    </row>
    <row r="22" spans="1:9">
      <c r="A22" s="162">
        <v>9</v>
      </c>
      <c r="B22" s="147" t="s">
        <v>3356</v>
      </c>
      <c r="C22" s="147"/>
      <c r="D22" s="855" t="s">
        <v>3005</v>
      </c>
      <c r="E22" s="147" t="s">
        <v>3349</v>
      </c>
      <c r="F22" s="855" t="s">
        <v>3102</v>
      </c>
      <c r="G22" s="1339">
        <v>65434</v>
      </c>
      <c r="H22" s="1483">
        <v>198285</v>
      </c>
      <c r="I22" s="51">
        <f t="shared" si="0"/>
        <v>3.0303053458446678</v>
      </c>
    </row>
    <row r="23" spans="1:9">
      <c r="A23" s="162">
        <v>10</v>
      </c>
      <c r="B23" s="147" t="s">
        <v>3357</v>
      </c>
      <c r="C23" s="147"/>
      <c r="D23" s="855" t="s">
        <v>3005</v>
      </c>
      <c r="E23" s="147" t="s">
        <v>3349</v>
      </c>
      <c r="F23" s="855" t="s">
        <v>3102</v>
      </c>
      <c r="G23" s="1339">
        <v>7578</v>
      </c>
      <c r="H23" s="1483">
        <v>28238</v>
      </c>
      <c r="I23" s="51">
        <f t="shared" si="0"/>
        <v>3.7263130113486409</v>
      </c>
    </row>
    <row r="24" spans="1:9">
      <c r="A24" s="162">
        <v>11</v>
      </c>
      <c r="B24" s="147" t="s">
        <v>3358</v>
      </c>
      <c r="C24" s="147"/>
      <c r="D24" s="855" t="s">
        <v>3005</v>
      </c>
      <c r="E24" s="147" t="s">
        <v>3349</v>
      </c>
      <c r="F24" s="855" t="s">
        <v>3102</v>
      </c>
      <c r="G24" s="1339">
        <v>555100</v>
      </c>
      <c r="H24" s="1483">
        <v>3066630</v>
      </c>
      <c r="I24" s="51">
        <f t="shared" si="0"/>
        <v>5.5244640605296347</v>
      </c>
    </row>
    <row r="25" spans="1:9">
      <c r="A25" s="162">
        <v>12</v>
      </c>
      <c r="B25" s="108" t="s">
        <v>3743</v>
      </c>
      <c r="C25" s="147"/>
      <c r="D25" s="855" t="s">
        <v>3005</v>
      </c>
      <c r="E25" s="147" t="s">
        <v>3349</v>
      </c>
      <c r="F25" s="855" t="s">
        <v>3102</v>
      </c>
      <c r="G25" s="1339">
        <v>52119</v>
      </c>
      <c r="H25" s="1483">
        <v>291225</v>
      </c>
      <c r="I25" s="51">
        <f t="shared" si="0"/>
        <v>5.5876935474587004</v>
      </c>
    </row>
    <row r="26" spans="1:9">
      <c r="A26" s="162">
        <v>13</v>
      </c>
      <c r="B26" s="147" t="s">
        <v>3359</v>
      </c>
      <c r="C26" s="147"/>
      <c r="D26" s="855" t="s">
        <v>3005</v>
      </c>
      <c r="E26" s="147" t="s">
        <v>3349</v>
      </c>
      <c r="F26" s="855" t="s">
        <v>3102</v>
      </c>
      <c r="G26" s="1339">
        <v>66256</v>
      </c>
      <c r="H26" s="1483">
        <v>378113</v>
      </c>
      <c r="I26" s="51">
        <f t="shared" si="0"/>
        <v>5.706849191016663</v>
      </c>
    </row>
    <row r="27" spans="1:9">
      <c r="A27" s="162">
        <v>14</v>
      </c>
      <c r="B27" s="147" t="s">
        <v>3360</v>
      </c>
      <c r="C27" s="147"/>
      <c r="D27" s="855" t="s">
        <v>3005</v>
      </c>
      <c r="E27" s="147" t="s">
        <v>3349</v>
      </c>
      <c r="F27" s="855" t="s">
        <v>3102</v>
      </c>
      <c r="G27" s="1339">
        <v>11599</v>
      </c>
      <c r="H27" s="1483">
        <v>74836</v>
      </c>
      <c r="I27" s="51">
        <f t="shared" si="0"/>
        <v>6.4519355116820414</v>
      </c>
    </row>
    <row r="28" spans="1:9">
      <c r="A28" s="162">
        <v>15</v>
      </c>
      <c r="B28" s="147" t="s">
        <v>3361</v>
      </c>
      <c r="C28" s="147"/>
      <c r="D28" s="855" t="s">
        <v>3005</v>
      </c>
      <c r="E28" s="147" t="s">
        <v>3349</v>
      </c>
      <c r="F28" s="855" t="s">
        <v>3102</v>
      </c>
      <c r="G28" s="1339">
        <v>46182</v>
      </c>
      <c r="H28" s="1483">
        <v>257000</v>
      </c>
      <c r="I28" s="51">
        <f t="shared" si="0"/>
        <v>5.5649387207136982</v>
      </c>
    </row>
    <row r="29" spans="1:9">
      <c r="A29" s="162">
        <v>16</v>
      </c>
      <c r="B29" s="147" t="s">
        <v>3362</v>
      </c>
      <c r="C29" s="147"/>
      <c r="D29" s="855" t="s">
        <v>3005</v>
      </c>
      <c r="E29" s="147" t="s">
        <v>3349</v>
      </c>
      <c r="F29" s="855" t="s">
        <v>3102</v>
      </c>
      <c r="G29" s="1339">
        <v>28975</v>
      </c>
      <c r="H29" s="1483">
        <v>165054</v>
      </c>
      <c r="I29" s="51">
        <f t="shared" si="0"/>
        <v>5.6964279551337356</v>
      </c>
    </row>
    <row r="30" spans="1:9">
      <c r="A30" s="162">
        <v>17</v>
      </c>
      <c r="B30" s="147" t="s">
        <v>3363</v>
      </c>
      <c r="C30" s="147"/>
      <c r="D30" s="855" t="s">
        <v>3005</v>
      </c>
      <c r="E30" s="147" t="s">
        <v>3349</v>
      </c>
      <c r="F30" s="855" t="s">
        <v>3102</v>
      </c>
      <c r="G30" s="1339">
        <v>89485</v>
      </c>
      <c r="H30" s="1483">
        <v>507556</v>
      </c>
      <c r="I30" s="51">
        <f t="shared" si="0"/>
        <v>5.6719673688327656</v>
      </c>
    </row>
    <row r="31" spans="1:9">
      <c r="A31" s="162">
        <v>18</v>
      </c>
      <c r="B31" s="108" t="s">
        <v>3671</v>
      </c>
      <c r="C31" s="147"/>
      <c r="D31" s="855" t="s">
        <v>3005</v>
      </c>
      <c r="E31" s="147" t="s">
        <v>3349</v>
      </c>
      <c r="F31" s="855" t="s">
        <v>3102</v>
      </c>
      <c r="G31" s="1339">
        <v>55217</v>
      </c>
      <c r="H31" s="1483">
        <v>305345</v>
      </c>
      <c r="I31" s="51">
        <f t="shared" si="0"/>
        <v>5.5299092670735464</v>
      </c>
    </row>
    <row r="32" spans="1:9">
      <c r="A32" s="162">
        <v>19</v>
      </c>
      <c r="B32" s="147" t="s">
        <v>3364</v>
      </c>
      <c r="C32" s="147"/>
      <c r="D32" s="855" t="s">
        <v>3005</v>
      </c>
      <c r="E32" s="147" t="s">
        <v>3349</v>
      </c>
      <c r="F32" s="855" t="s">
        <v>3102</v>
      </c>
      <c r="G32" s="1339">
        <v>127329</v>
      </c>
      <c r="H32" s="1483">
        <v>660297</v>
      </c>
      <c r="I32" s="51">
        <f t="shared" si="0"/>
        <v>5.1857550126051413</v>
      </c>
    </row>
    <row r="33" spans="1:9">
      <c r="A33" s="162">
        <v>20</v>
      </c>
      <c r="B33" s="147" t="s">
        <v>3365</v>
      </c>
      <c r="C33" s="147"/>
      <c r="D33" s="855" t="s">
        <v>3005</v>
      </c>
      <c r="E33" s="147" t="s">
        <v>3349</v>
      </c>
      <c r="F33" s="855" t="s">
        <v>3102</v>
      </c>
      <c r="G33" s="1339">
        <v>59598</v>
      </c>
      <c r="H33" s="1483">
        <v>341170</v>
      </c>
      <c r="I33" s="51">
        <f t="shared" si="0"/>
        <v>5.7245209570790969</v>
      </c>
    </row>
    <row r="34" spans="1:9">
      <c r="A34" s="162">
        <v>21</v>
      </c>
      <c r="B34" s="147" t="s">
        <v>3366</v>
      </c>
      <c r="C34" s="147"/>
      <c r="D34" s="855" t="s">
        <v>3005</v>
      </c>
      <c r="E34" s="147" t="s">
        <v>3349</v>
      </c>
      <c r="F34" s="855" t="s">
        <v>3102</v>
      </c>
      <c r="G34" s="1339">
        <v>15391</v>
      </c>
      <c r="H34" s="1483">
        <v>80537</v>
      </c>
      <c r="I34" s="51">
        <f t="shared" si="0"/>
        <v>5.2327334156325129</v>
      </c>
    </row>
    <row r="35" spans="1:9">
      <c r="A35" s="162">
        <v>22</v>
      </c>
      <c r="B35" s="147" t="s">
        <v>3367</v>
      </c>
      <c r="C35" s="147"/>
      <c r="D35" s="855" t="s">
        <v>3005</v>
      </c>
      <c r="E35" s="147" t="s">
        <v>3349</v>
      </c>
      <c r="F35" s="855" t="s">
        <v>3102</v>
      </c>
      <c r="G35" s="1339">
        <v>124909</v>
      </c>
      <c r="H35" s="1483">
        <v>712753</v>
      </c>
      <c r="I35" s="51">
        <f t="shared" si="0"/>
        <v>5.7061780976550933</v>
      </c>
    </row>
    <row r="36" spans="1:9">
      <c r="A36" s="162">
        <v>23</v>
      </c>
      <c r="B36" s="147" t="s">
        <v>3672</v>
      </c>
      <c r="C36" s="147"/>
      <c r="D36" s="855" t="s">
        <v>3005</v>
      </c>
      <c r="E36" s="147" t="s">
        <v>3349</v>
      </c>
      <c r="F36" s="855" t="s">
        <v>3102</v>
      </c>
      <c r="G36" s="1339">
        <v>2898</v>
      </c>
      <c r="H36" s="1483">
        <v>16278</v>
      </c>
      <c r="I36" s="51">
        <f t="shared" si="0"/>
        <v>5.616977225672878</v>
      </c>
    </row>
    <row r="37" spans="1:9">
      <c r="A37" s="162">
        <v>24</v>
      </c>
      <c r="B37" s="147" t="s">
        <v>3368</v>
      </c>
      <c r="C37" s="147"/>
      <c r="D37" s="855" t="s">
        <v>3005</v>
      </c>
      <c r="E37" s="147" t="s">
        <v>3349</v>
      </c>
      <c r="F37" s="855" t="s">
        <v>3102</v>
      </c>
      <c r="G37" s="1339">
        <v>37778</v>
      </c>
      <c r="H37" s="1483">
        <v>216380</v>
      </c>
      <c r="I37" s="51">
        <f t="shared" si="0"/>
        <v>5.7276721901635872</v>
      </c>
    </row>
    <row r="38" spans="1:9">
      <c r="A38" s="162">
        <v>25</v>
      </c>
      <c r="B38" s="147" t="s">
        <v>3369</v>
      </c>
      <c r="C38" s="147"/>
      <c r="D38" s="855" t="s">
        <v>3005</v>
      </c>
      <c r="E38" s="147" t="s">
        <v>3349</v>
      </c>
      <c r="F38" s="855" t="s">
        <v>3102</v>
      </c>
      <c r="G38" s="1339">
        <v>45188</v>
      </c>
      <c r="H38" s="1483">
        <v>256502</v>
      </c>
      <c r="I38" s="51">
        <f t="shared" si="0"/>
        <v>5.6763299991148095</v>
      </c>
    </row>
    <row r="39" spans="1:9">
      <c r="A39" s="162">
        <v>26</v>
      </c>
      <c r="B39" s="147" t="s">
        <v>3370</v>
      </c>
      <c r="C39" s="147"/>
      <c r="D39" s="855" t="s">
        <v>3005</v>
      </c>
      <c r="E39" s="147" t="s">
        <v>3349</v>
      </c>
      <c r="F39" s="855" t="s">
        <v>3102</v>
      </c>
      <c r="G39" s="1339">
        <v>12403</v>
      </c>
      <c r="H39" s="1483">
        <v>70489</v>
      </c>
      <c r="I39" s="51">
        <f t="shared" si="0"/>
        <v>5.6832218011771349</v>
      </c>
    </row>
    <row r="40" spans="1:9">
      <c r="A40" s="162">
        <v>27</v>
      </c>
      <c r="B40" s="147" t="s">
        <v>3371</v>
      </c>
      <c r="C40" s="147"/>
      <c r="D40" s="855" t="s">
        <v>3005</v>
      </c>
      <c r="E40" s="147" t="s">
        <v>3349</v>
      </c>
      <c r="F40" s="855" t="s">
        <v>3102</v>
      </c>
      <c r="G40" s="1339">
        <v>40598</v>
      </c>
      <c r="H40" s="1483">
        <v>238278</v>
      </c>
      <c r="I40" s="51">
        <f t="shared" si="0"/>
        <v>5.8692053795753489</v>
      </c>
    </row>
    <row r="41" spans="1:9">
      <c r="A41" s="162">
        <v>28</v>
      </c>
      <c r="B41" s="147" t="s">
        <v>3372</v>
      </c>
      <c r="C41" s="147"/>
      <c r="D41" s="855" t="s">
        <v>3005</v>
      </c>
      <c r="E41" s="147" t="s">
        <v>3349</v>
      </c>
      <c r="F41" s="855" t="s">
        <v>3102</v>
      </c>
      <c r="G41" s="1339">
        <v>45443</v>
      </c>
      <c r="H41" s="1483">
        <v>252381</v>
      </c>
      <c r="I41" s="51">
        <f t="shared" si="0"/>
        <v>5.5537926633364876</v>
      </c>
    </row>
    <row r="42" spans="1:9">
      <c r="A42" s="162">
        <v>29</v>
      </c>
      <c r="B42" s="147" t="s">
        <v>3373</v>
      </c>
      <c r="C42" s="147"/>
      <c r="D42" s="855" t="s">
        <v>3005</v>
      </c>
      <c r="E42" s="147" t="s">
        <v>3349</v>
      </c>
      <c r="F42" s="855" t="s">
        <v>3102</v>
      </c>
      <c r="G42" s="1339">
        <v>528</v>
      </c>
      <c r="H42" s="1483">
        <v>2965</v>
      </c>
      <c r="I42" s="51">
        <f t="shared" si="0"/>
        <v>5.6155303030303028</v>
      </c>
    </row>
    <row r="43" spans="1:9">
      <c r="A43" s="162">
        <v>30</v>
      </c>
      <c r="B43" s="147" t="s">
        <v>3374</v>
      </c>
      <c r="C43" s="147"/>
      <c r="D43" s="855" t="s">
        <v>3005</v>
      </c>
      <c r="E43" s="147" t="s">
        <v>3349</v>
      </c>
      <c r="F43" s="855" t="s">
        <v>3102</v>
      </c>
      <c r="G43" s="1339">
        <v>6475</v>
      </c>
      <c r="H43" s="1483">
        <v>35929</v>
      </c>
      <c r="I43" s="51">
        <f t="shared" si="0"/>
        <v>5.5488803088803085</v>
      </c>
    </row>
    <row r="44" spans="1:9">
      <c r="A44" s="162">
        <v>31</v>
      </c>
      <c r="B44" s="147" t="s">
        <v>3673</v>
      </c>
      <c r="C44" s="147"/>
      <c r="D44" s="855" t="s">
        <v>3005</v>
      </c>
      <c r="E44" s="147" t="s">
        <v>3349</v>
      </c>
      <c r="F44" s="855" t="s">
        <v>3102</v>
      </c>
      <c r="G44" s="1339">
        <v>1038</v>
      </c>
      <c r="H44" s="1483">
        <v>6205</v>
      </c>
      <c r="I44" s="51">
        <f t="shared" si="0"/>
        <v>5.9778420038535645</v>
      </c>
    </row>
    <row r="45" spans="1:9">
      <c r="A45" s="162">
        <v>32</v>
      </c>
      <c r="B45" s="147" t="s">
        <v>3375</v>
      </c>
      <c r="C45" s="147"/>
      <c r="D45" s="855" t="s">
        <v>3005</v>
      </c>
      <c r="E45" s="147" t="s">
        <v>3349</v>
      </c>
      <c r="F45" s="855" t="s">
        <v>3102</v>
      </c>
      <c r="G45" s="1339">
        <v>16311</v>
      </c>
      <c r="H45" s="1483">
        <v>91367</v>
      </c>
      <c r="I45" s="51">
        <f t="shared" si="0"/>
        <v>5.6015572313162894</v>
      </c>
    </row>
    <row r="46" spans="1:9">
      <c r="A46" s="162">
        <v>33</v>
      </c>
      <c r="B46" s="147" t="s">
        <v>3376</v>
      </c>
      <c r="C46" s="147"/>
      <c r="D46" s="855" t="s">
        <v>3005</v>
      </c>
      <c r="E46" s="147" t="s">
        <v>3349</v>
      </c>
      <c r="F46" s="855" t="s">
        <v>3102</v>
      </c>
      <c r="G46" s="1339">
        <v>39514</v>
      </c>
      <c r="H46" s="1483">
        <v>220667</v>
      </c>
      <c r="I46" s="51">
        <f t="shared" ref="I46:I64" si="1">IF(ISERR(H46/G46)," ",H46/G46)</f>
        <v>5.5845270030875129</v>
      </c>
    </row>
    <row r="47" spans="1:9">
      <c r="A47" s="162">
        <v>34</v>
      </c>
      <c r="B47" s="147" t="s">
        <v>3377</v>
      </c>
      <c r="C47" s="147"/>
      <c r="D47" s="855" t="s">
        <v>3005</v>
      </c>
      <c r="E47" s="147" t="s">
        <v>3349</v>
      </c>
      <c r="F47" s="855" t="s">
        <v>3102</v>
      </c>
      <c r="G47" s="1339">
        <v>137881</v>
      </c>
      <c r="H47" s="1483">
        <v>776223</v>
      </c>
      <c r="I47" s="51">
        <f t="shared" si="1"/>
        <v>5.629658908769156</v>
      </c>
    </row>
    <row r="48" spans="1:9">
      <c r="A48" s="162">
        <v>35</v>
      </c>
      <c r="B48" s="108" t="s">
        <v>3728</v>
      </c>
      <c r="C48" s="147"/>
      <c r="D48" s="855" t="s">
        <v>3005</v>
      </c>
      <c r="E48" s="147" t="s">
        <v>3349</v>
      </c>
      <c r="F48" s="855" t="s">
        <v>3102</v>
      </c>
      <c r="G48" s="1339">
        <v>43925</v>
      </c>
      <c r="H48" s="1483">
        <v>250554</v>
      </c>
      <c r="I48" s="51">
        <f t="shared" si="1"/>
        <v>5.7041320432555489</v>
      </c>
    </row>
    <row r="49" spans="1:9">
      <c r="A49" s="162">
        <v>36</v>
      </c>
      <c r="B49" s="147" t="s">
        <v>3378</v>
      </c>
      <c r="C49" s="147"/>
      <c r="D49" s="855" t="s">
        <v>3005</v>
      </c>
      <c r="E49" s="147" t="s">
        <v>3349</v>
      </c>
      <c r="F49" s="855" t="s">
        <v>3102</v>
      </c>
      <c r="G49" s="1339">
        <v>101790</v>
      </c>
      <c r="H49" s="1483">
        <v>586979</v>
      </c>
      <c r="I49" s="51">
        <f t="shared" si="1"/>
        <v>5.7665684251891145</v>
      </c>
    </row>
    <row r="50" spans="1:9">
      <c r="A50" s="162">
        <v>37</v>
      </c>
      <c r="B50" s="147" t="s">
        <v>3379</v>
      </c>
      <c r="C50" s="147"/>
      <c r="D50" s="855" t="s">
        <v>3005</v>
      </c>
      <c r="E50" s="147" t="s">
        <v>3349</v>
      </c>
      <c r="F50" s="855" t="s">
        <v>3102</v>
      </c>
      <c r="G50" s="1339">
        <v>39333</v>
      </c>
      <c r="H50" s="1483">
        <v>225883</v>
      </c>
      <c r="I50" s="51">
        <f t="shared" si="1"/>
        <v>5.7428368037017261</v>
      </c>
    </row>
    <row r="51" spans="1:9">
      <c r="A51" s="162">
        <v>38</v>
      </c>
      <c r="B51" s="147" t="s">
        <v>3380</v>
      </c>
      <c r="C51" s="147"/>
      <c r="D51" s="855" t="s">
        <v>3005</v>
      </c>
      <c r="E51" s="147" t="s">
        <v>3349</v>
      </c>
      <c r="F51" s="855" t="s">
        <v>3102</v>
      </c>
      <c r="G51" s="1339">
        <v>12311</v>
      </c>
      <c r="H51" s="1483">
        <v>76242</v>
      </c>
      <c r="I51" s="51">
        <f t="shared" si="1"/>
        <v>6.1929981317520912</v>
      </c>
    </row>
    <row r="52" spans="1:9">
      <c r="A52" s="162">
        <v>39</v>
      </c>
      <c r="B52" s="147" t="s">
        <v>3381</v>
      </c>
      <c r="C52" s="147"/>
      <c r="D52" s="855" t="s">
        <v>3005</v>
      </c>
      <c r="E52" s="147" t="s">
        <v>3349</v>
      </c>
      <c r="F52" s="855" t="s">
        <v>3102</v>
      </c>
      <c r="G52" s="1339">
        <v>43729</v>
      </c>
      <c r="H52" s="1483">
        <v>237865</v>
      </c>
      <c r="I52" s="51">
        <f t="shared" si="1"/>
        <v>5.4395252578380484</v>
      </c>
    </row>
    <row r="53" spans="1:9">
      <c r="A53" s="162">
        <v>40</v>
      </c>
      <c r="B53" s="147" t="s">
        <v>3382</v>
      </c>
      <c r="C53" s="147"/>
      <c r="D53" s="855" t="s">
        <v>3005</v>
      </c>
      <c r="E53" s="147" t="s">
        <v>3349</v>
      </c>
      <c r="F53" s="855" t="s">
        <v>3102</v>
      </c>
      <c r="G53" s="1339">
        <v>491</v>
      </c>
      <c r="H53" s="1483">
        <v>3121</v>
      </c>
      <c r="I53" s="51">
        <f t="shared" si="1"/>
        <v>6.3564154786150713</v>
      </c>
    </row>
    <row r="54" spans="1:9">
      <c r="A54" s="162">
        <v>41</v>
      </c>
      <c r="B54" s="108" t="s">
        <v>3386</v>
      </c>
      <c r="C54" s="147"/>
      <c r="D54" s="855" t="s">
        <v>3005</v>
      </c>
      <c r="E54" s="147" t="s">
        <v>3349</v>
      </c>
      <c r="F54" s="855" t="s">
        <v>3102</v>
      </c>
      <c r="G54" s="1339">
        <v>5444</v>
      </c>
      <c r="H54" s="1483">
        <v>31338</v>
      </c>
      <c r="I54" s="51">
        <f t="shared" si="1"/>
        <v>5.7564290962527549</v>
      </c>
    </row>
    <row r="55" spans="1:9">
      <c r="A55" s="162">
        <v>42</v>
      </c>
      <c r="B55" s="147" t="s">
        <v>3383</v>
      </c>
      <c r="C55" s="147"/>
      <c r="D55" s="855" t="s">
        <v>3005</v>
      </c>
      <c r="E55" s="147" t="s">
        <v>3349</v>
      </c>
      <c r="F55" s="855" t="s">
        <v>3102</v>
      </c>
      <c r="G55" s="1339">
        <v>2081</v>
      </c>
      <c r="H55" s="1483">
        <v>12881</v>
      </c>
      <c r="I55" s="51">
        <f t="shared" si="1"/>
        <v>6.1898125901009129</v>
      </c>
    </row>
    <row r="56" spans="1:9">
      <c r="A56" s="162">
        <v>43</v>
      </c>
      <c r="B56" s="147" t="s">
        <v>3384</v>
      </c>
      <c r="C56" s="147"/>
      <c r="D56" s="855" t="s">
        <v>3005</v>
      </c>
      <c r="E56" s="147" t="s">
        <v>3349</v>
      </c>
      <c r="F56" s="855" t="s">
        <v>3102</v>
      </c>
      <c r="G56" s="1339">
        <v>1219</v>
      </c>
      <c r="H56" s="1483">
        <v>7478</v>
      </c>
      <c r="I56" s="51">
        <f t="shared" si="1"/>
        <v>6.1345365053322398</v>
      </c>
    </row>
    <row r="57" spans="1:9">
      <c r="A57" s="162">
        <v>44</v>
      </c>
      <c r="B57" s="147" t="s">
        <v>3385</v>
      </c>
      <c r="C57" s="147"/>
      <c r="D57" s="855" t="s">
        <v>3005</v>
      </c>
      <c r="E57" s="147" t="s">
        <v>3349</v>
      </c>
      <c r="F57" s="855" t="s">
        <v>3102</v>
      </c>
      <c r="G57" s="1339">
        <v>407</v>
      </c>
      <c r="H57" s="1483">
        <v>2551</v>
      </c>
      <c r="I57" s="51">
        <f t="shared" si="1"/>
        <v>6.2678132678132679</v>
      </c>
    </row>
    <row r="58" spans="1:9">
      <c r="A58" s="50">
        <v>45</v>
      </c>
      <c r="B58" s="147" t="s">
        <v>3387</v>
      </c>
      <c r="C58" s="147"/>
      <c r="D58" s="147"/>
      <c r="E58" s="147"/>
      <c r="F58" s="147"/>
      <c r="G58" s="147"/>
      <c r="H58" s="147"/>
      <c r="I58" s="51" t="str">
        <f t="shared" si="1"/>
        <v xml:space="preserve"> </v>
      </c>
    </row>
    <row r="59" spans="1:9">
      <c r="A59" s="162">
        <v>46</v>
      </c>
      <c r="B59" s="147"/>
      <c r="C59" s="147"/>
      <c r="D59" s="147"/>
      <c r="E59" s="147"/>
      <c r="F59" s="147"/>
      <c r="G59" s="147"/>
      <c r="H59" s="147"/>
      <c r="I59" s="51" t="str">
        <f t="shared" si="1"/>
        <v xml:space="preserve"> </v>
      </c>
    </row>
    <row r="60" spans="1:9">
      <c r="A60" s="162">
        <v>47</v>
      </c>
      <c r="B60" s="147"/>
      <c r="C60" s="147"/>
      <c r="D60" s="147"/>
      <c r="E60" s="147"/>
      <c r="F60" s="147"/>
      <c r="G60" s="147"/>
      <c r="H60" s="147"/>
      <c r="I60" s="51" t="str">
        <f t="shared" si="1"/>
        <v xml:space="preserve"> </v>
      </c>
    </row>
    <row r="61" spans="1:9">
      <c r="A61" s="162">
        <v>48</v>
      </c>
      <c r="B61" s="147"/>
      <c r="C61" s="147"/>
      <c r="D61" s="147"/>
      <c r="E61" s="147"/>
      <c r="F61" s="147"/>
      <c r="G61" s="147"/>
      <c r="H61" s="147"/>
      <c r="I61" s="51" t="str">
        <f t="shared" si="1"/>
        <v xml:space="preserve"> </v>
      </c>
    </row>
    <row r="62" spans="1:9">
      <c r="A62" s="162">
        <v>49</v>
      </c>
      <c r="B62" s="147"/>
      <c r="C62" s="147"/>
      <c r="D62" s="147"/>
      <c r="E62" s="147"/>
      <c r="F62" s="147"/>
      <c r="G62" s="147"/>
      <c r="H62" s="147"/>
      <c r="I62" s="51" t="str">
        <f t="shared" si="1"/>
        <v xml:space="preserve"> </v>
      </c>
    </row>
    <row r="63" spans="1:9">
      <c r="A63" s="162">
        <v>50</v>
      </c>
      <c r="B63" s="147"/>
      <c r="C63" s="147"/>
      <c r="D63" s="147"/>
      <c r="E63" s="147"/>
      <c r="F63" s="147"/>
      <c r="G63" s="147"/>
      <c r="H63" s="147"/>
      <c r="I63" s="51" t="str">
        <f t="shared" si="1"/>
        <v xml:space="preserve"> </v>
      </c>
    </row>
    <row r="64" spans="1:9">
      <c r="A64" s="162">
        <v>51</v>
      </c>
      <c r="B64" s="147"/>
      <c r="C64" s="147"/>
      <c r="D64" s="147"/>
      <c r="E64" s="147"/>
      <c r="F64" s="147"/>
      <c r="G64" s="147"/>
      <c r="H64" s="147"/>
      <c r="I64" s="51" t="str">
        <f t="shared" si="1"/>
        <v xml:space="preserve"> </v>
      </c>
    </row>
    <row r="65" spans="1:9" ht="15.75" thickBot="1">
      <c r="A65" s="163">
        <v>52</v>
      </c>
      <c r="B65" s="785" t="s">
        <v>2090</v>
      </c>
      <c r="C65" s="786"/>
      <c r="D65" s="786"/>
      <c r="E65" s="786"/>
      <c r="F65" s="786"/>
      <c r="G65" s="786">
        <f>SUM(G14:G64)</f>
        <v>3344509</v>
      </c>
      <c r="H65" s="787">
        <f>SUM(H14:H64)</f>
        <v>17088217</v>
      </c>
      <c r="I65" s="788">
        <f>SUM(I14:I64)</f>
        <v>239.2148039689024</v>
      </c>
    </row>
    <row r="66" spans="1:9">
      <c r="A66" t="s">
        <v>1127</v>
      </c>
    </row>
    <row r="67" spans="1:9">
      <c r="A67" s="48" t="s">
        <v>1000</v>
      </c>
      <c r="B67" s="48"/>
      <c r="C67" s="48"/>
      <c r="D67" s="48"/>
      <c r="E67" s="48"/>
      <c r="F67" s="48"/>
      <c r="G67" s="48"/>
      <c r="H67" s="48"/>
      <c r="I67" s="48"/>
    </row>
    <row r="68" spans="1:9">
      <c r="A68" s="48"/>
      <c r="B68" s="48"/>
      <c r="C68" s="48"/>
      <c r="D68" s="48"/>
      <c r="E68" s="48"/>
      <c r="F68" s="48"/>
      <c r="G68" s="48"/>
      <c r="H68" s="48"/>
      <c r="I68" s="48"/>
    </row>
    <row r="69" spans="1:9">
      <c r="A69" s="48"/>
      <c r="B69" s="48"/>
      <c r="C69" s="48"/>
      <c r="D69" s="48"/>
      <c r="E69" s="48"/>
      <c r="F69" s="48"/>
      <c r="G69" s="48"/>
      <c r="H69" s="48"/>
      <c r="I69" s="48"/>
    </row>
    <row r="70" spans="1:9">
      <c r="A70" s="48"/>
      <c r="B70" s="48"/>
      <c r="C70" s="48"/>
      <c r="D70" s="48"/>
      <c r="E70" s="48"/>
      <c r="F70" s="48"/>
      <c r="G70" s="48"/>
      <c r="H70" s="48"/>
      <c r="I70" s="48"/>
    </row>
    <row r="71" spans="1:9">
      <c r="A71" s="48"/>
      <c r="B71" s="48"/>
      <c r="C71" s="48"/>
      <c r="D71" s="48"/>
      <c r="E71" s="48"/>
      <c r="F71" s="48"/>
      <c r="G71" s="48"/>
      <c r="H71" s="48"/>
      <c r="I71" s="48"/>
    </row>
    <row r="72" spans="1:9">
      <c r="A72" s="48"/>
      <c r="B72" s="48"/>
      <c r="C72" s="48"/>
      <c r="D72" s="48"/>
      <c r="E72" s="48"/>
      <c r="F72" s="48"/>
      <c r="G72" s="48"/>
      <c r="H72" s="48"/>
      <c r="I72" s="48"/>
    </row>
    <row r="73" spans="1:9">
      <c r="A73" s="48"/>
      <c r="B73" s="48"/>
      <c r="C73" s="48"/>
      <c r="D73" s="48"/>
      <c r="E73" s="48"/>
      <c r="F73" s="48"/>
      <c r="G73" s="48"/>
      <c r="H73" s="48"/>
      <c r="I73" s="48"/>
    </row>
    <row r="74" spans="1:9">
      <c r="B74" s="70"/>
    </row>
    <row r="75" spans="1:9">
      <c r="A75" s="85"/>
    </row>
    <row r="76" spans="1:9">
      <c r="A76" s="85"/>
      <c r="B76" s="85"/>
    </row>
    <row r="77" spans="1:9">
      <c r="A77" s="85"/>
      <c r="B77" s="70"/>
    </row>
    <row r="78" spans="1:9">
      <c r="A78" s="85"/>
      <c r="B78" s="70"/>
    </row>
    <row r="79" spans="1:9">
      <c r="A79" s="85"/>
      <c r="B79" s="70"/>
    </row>
    <row r="80" spans="1:9">
      <c r="A80" s="85"/>
      <c r="B80" s="70"/>
    </row>
    <row r="81" spans="1:2">
      <c r="A81" s="85"/>
      <c r="B81" s="70"/>
    </row>
    <row r="82" spans="1:2">
      <c r="A82" s="85"/>
      <c r="B82" s="70"/>
    </row>
    <row r="83" spans="1:2">
      <c r="A83" s="85"/>
      <c r="B83" s="85"/>
    </row>
  </sheetData>
  <customSheetViews>
    <customSheetView guid="{4928BF23-7841-445B-B276-4DDA011E86BA}" scale="60" colorId="22" showPageBreaks="1" fitToPage="1" printArea="1" view="pageBreakPreview">
      <selection activeCell="B44" sqref="B44"/>
      <pageMargins left="0.5" right="0.5" top="0.5" bottom="0.5" header="0" footer="0"/>
      <printOptions horizontalCentered="1" verticalCentered="1"/>
      <pageSetup scale="69" orientation="portrait" r:id="rId1"/>
      <headerFooter alignWithMargins="0"/>
    </customSheetView>
    <customSheetView guid="{10BEBEA5-666D-4E42-8C33-BE2CECB0CEEE}" scale="70" colorId="22" fitToPage="1">
      <selection activeCell="J60" sqref="J60"/>
      <pageMargins left="0.5" right="0.5" top="0.5" bottom="0.5" header="0" footer="0"/>
      <printOptions horizontalCentered="1" verticalCentered="1"/>
      <pageSetup scale="66" orientation="portrait" r:id="rId2"/>
      <headerFooter alignWithMargins="0"/>
    </customSheetView>
    <customSheetView guid="{7EABFE2B-86ED-418A-B3E7-C3498E6134E5}" scale="70" colorId="22" fitToPage="1">
      <selection activeCell="J60" sqref="J60"/>
      <pageMargins left="0.5" right="0.5" top="0.5" bottom="0.5" header="0" footer="0"/>
      <printOptions horizontalCentered="1" verticalCentered="1"/>
      <pageSetup scale="66" orientation="portrait" r:id="rId3"/>
      <headerFooter alignWithMargins="0"/>
    </customSheetView>
    <customSheetView guid="{8787D503-0E53-496F-A823-DBDA291CFB74}" scale="70" colorId="22" showPageBreaks="1" fitToPage="1">
      <pageMargins left="0.5" right="0.5" top="0.5" bottom="0.5" header="0" footer="0"/>
      <printOptions horizontalCentered="1" verticalCentered="1"/>
      <pageSetup scale="10" orientation="portrait" r:id="rId4"/>
      <headerFooter alignWithMargins="0"/>
    </customSheetView>
    <customSheetView guid="{22D28A66-17F3-4A9A-B88B-6F61E2AD90F2}" scale="70" colorId="22" fitToPage="1">
      <pageMargins left="0.5" right="0.5" top="0.5" bottom="0.5" header="0" footer="0"/>
      <printOptions horizontalCentered="1" verticalCentered="1"/>
      <pageSetup scale="72" orientation="portrait" r:id="rId5"/>
      <headerFooter alignWithMargins="0"/>
    </customSheetView>
    <customSheetView guid="{38FEF62C-E434-43FF-91B6-A4BAF1D28941}" scale="70" colorId="22" showPageBreaks="1" fitToPage="1" printArea="1">
      <pageMargins left="0.5" right="0.5" top="0.5" bottom="0.5" header="0" footer="0"/>
      <printOptions horizontalCentered="1" verticalCentered="1"/>
      <pageSetup scale="72" orientation="portrait" r:id="rId6"/>
      <headerFooter alignWithMargins="0"/>
    </customSheetView>
    <customSheetView guid="{3B00EE9E-100B-4E0B-97A5-9938B41F46C6}" scale="70" colorId="22" fitToPage="1">
      <pageMargins left="0.5" right="0.5" top="0.5" bottom="0.5" header="0" footer="0"/>
      <printOptions horizontalCentered="1" verticalCentered="1"/>
      <pageSetup scale="72" orientation="portrait" r:id="rId7"/>
      <headerFooter alignWithMargins="0"/>
    </customSheetView>
    <customSheetView guid="{70140D13-E05C-4A32-B097-7656031EFC54}" scale="70" colorId="22" showPageBreaks="1" fitToPage="1" printArea="1">
      <pageMargins left="0.5" right="0.5" top="0.5" bottom="0.5" header="0" footer="0"/>
      <printOptions horizontalCentered="1" verticalCentered="1"/>
      <pageSetup scale="10" orientation="portrait" r:id="rId8"/>
      <headerFooter alignWithMargins="0"/>
    </customSheetView>
    <customSheetView guid="{3A57D69F-D25D-44C3-9DE0-88B774091642}" scale="70" colorId="22" showPageBreaks="1" fitToPage="1" printArea="1">
      <pageMargins left="0.5" right="0.5" top="0.5" bottom="0.5" header="0" footer="0"/>
      <printOptions horizontalCentered="1" verticalCentered="1"/>
      <pageSetup scale="10" orientation="portrait" r:id="rId9"/>
      <headerFooter alignWithMargins="0"/>
    </customSheetView>
    <customSheetView guid="{CA9A34E5-DE78-429D-AEC4-74C7250B775C}" scale="70" colorId="22" showPageBreaks="1" fitToPage="1" printArea="1">
      <pageMargins left="0.5" right="0.5" top="0.5" bottom="0.5" header="0" footer="0"/>
      <printOptions horizontalCentered="1" verticalCentered="1"/>
      <pageSetup scale="72" orientation="portrait" r:id="rId10"/>
      <headerFooter alignWithMargins="0"/>
    </customSheetView>
    <customSheetView guid="{B4A791FD-BFAC-4ED1-AC79-FF865E98E4E3}" scale="70" colorId="22" fitToPage="1">
      <selection activeCell="J60" sqref="J60"/>
      <pageMargins left="0.5" right="0.5" top="0.5" bottom="0.5" header="0" footer="0"/>
      <printOptions horizontalCentered="1" verticalCentered="1"/>
      <pageSetup scale="66" orientation="portrait" r:id="rId11"/>
      <headerFooter alignWithMargins="0"/>
    </customSheetView>
    <customSheetView guid="{1DFCFAAB-BEA9-4033-B573-C1428C6D4616}" scale="70" colorId="22" showPageBreaks="1" fitToPage="1" topLeftCell="A39">
      <selection activeCell="J60" sqref="J60"/>
      <pageMargins left="0.5" right="0.5" top="0.5" bottom="0.5" header="0" footer="0"/>
      <printOptions horizontalCentered="1" verticalCentered="1"/>
      <pageSetup scale="66" orientation="portrait" r:id="rId12"/>
      <headerFooter alignWithMargins="0"/>
    </customSheetView>
    <customSheetView guid="{24B34512-AD5F-4011-887B-567D11190E35}" scale="70" colorId="22" showPageBreaks="1" fitToPage="1">
      <selection activeCell="J60" sqref="J60"/>
      <pageMargins left="0.5" right="0.5" top="0.5" bottom="0.5" header="0" footer="0"/>
      <printOptions horizontalCentered="1" verticalCentered="1"/>
      <pageSetup scale="10" orientation="portrait" r:id="rId13"/>
      <headerFooter alignWithMargins="0"/>
    </customSheetView>
  </customSheetViews>
  <printOptions horizontalCentered="1" verticalCentered="1"/>
  <pageMargins left="0.5" right="0.5" top="0.5" bottom="0.5" header="0" footer="0"/>
  <pageSetup scale="69" orientation="portrait" r:id="rId14"/>
  <headerFooter alignWithMargins="0"/>
</worksheet>
</file>

<file path=xl/worksheets/sheet47.xml><?xml version="1.0" encoding="utf-8"?>
<worksheet xmlns="http://schemas.openxmlformats.org/spreadsheetml/2006/main" xmlns:r="http://schemas.openxmlformats.org/officeDocument/2006/relationships">
  <sheetPr transitionEvaluation="1">
    <pageSetUpPr fitToPage="1"/>
  </sheetPr>
  <dimension ref="A1:Y124"/>
  <sheetViews>
    <sheetView defaultGridColor="0" view="pageBreakPreview" colorId="22" zoomScale="60" zoomScaleNormal="70" workbookViewId="0">
      <selection activeCell="B31" sqref="B31"/>
    </sheetView>
  </sheetViews>
  <sheetFormatPr defaultColWidth="9.6640625" defaultRowHeight="15"/>
  <cols>
    <col min="1" max="1" width="4.6640625" customWidth="1"/>
    <col min="2" max="2" width="55.77734375" customWidth="1"/>
    <col min="3" max="5" width="14.77734375" customWidth="1"/>
    <col min="6" max="6" width="16.6640625" customWidth="1"/>
    <col min="7" max="7" width="14.77734375" customWidth="1"/>
  </cols>
  <sheetData>
    <row r="1" spans="1:25" ht="18.75" customHeight="1" thickBot="1">
      <c r="A1" s="43" t="str">
        <f>'Data Sheet'!$A$49</f>
        <v>Annual Report of Central Hudson Gas &amp; Electric Corp.</v>
      </c>
      <c r="F1" s="191" t="str">
        <f>'Data Sheet'!$A$45</f>
        <v>Year ended December 31, 2013</v>
      </c>
      <c r="G1" s="48"/>
      <c r="Y1" s="580"/>
    </row>
    <row r="2" spans="1:25" ht="12.95" customHeight="1">
      <c r="A2" s="44"/>
      <c r="B2" s="45"/>
      <c r="C2" s="45"/>
      <c r="D2" s="45"/>
      <c r="E2" s="45"/>
      <c r="F2" s="45"/>
      <c r="G2" s="46"/>
    </row>
    <row r="3" spans="1:25" ht="16.5" customHeight="1">
      <c r="A3" s="89" t="s">
        <v>1001</v>
      </c>
      <c r="B3" s="48"/>
      <c r="C3" s="48"/>
      <c r="D3" s="48"/>
      <c r="E3" s="48"/>
      <c r="F3" s="48"/>
      <c r="G3" s="49"/>
    </row>
    <row r="4" spans="1:25" ht="12.95" customHeight="1">
      <c r="A4" s="50"/>
      <c r="G4" s="51"/>
    </row>
    <row r="5" spans="1:25" ht="12.95" customHeight="1">
      <c r="A5" s="50"/>
      <c r="B5" t="s">
        <v>1002</v>
      </c>
      <c r="G5" s="51"/>
    </row>
    <row r="6" spans="1:25" ht="12.95" customHeight="1">
      <c r="A6" s="50"/>
      <c r="B6" t="s">
        <v>1003</v>
      </c>
      <c r="G6" s="51"/>
    </row>
    <row r="7" spans="1:25" ht="12.95" customHeight="1">
      <c r="A7" s="50"/>
      <c r="B7" t="s">
        <v>1004</v>
      </c>
      <c r="G7" s="51"/>
    </row>
    <row r="8" spans="1:25" ht="12.95" customHeight="1">
      <c r="A8" s="50"/>
      <c r="B8" t="s">
        <v>1005</v>
      </c>
      <c r="G8" s="51"/>
    </row>
    <row r="9" spans="1:25" ht="12.95" customHeight="1">
      <c r="A9" s="50"/>
      <c r="B9" t="s">
        <v>1824</v>
      </c>
      <c r="G9" s="51"/>
    </row>
    <row r="10" spans="1:25" ht="12.95" customHeight="1">
      <c r="A10" s="50"/>
      <c r="B10" t="s">
        <v>1825</v>
      </c>
      <c r="G10" s="51"/>
    </row>
    <row r="11" spans="1:25" ht="12.95" customHeight="1">
      <c r="A11" s="50"/>
      <c r="B11" t="s">
        <v>1382</v>
      </c>
      <c r="G11" s="51"/>
    </row>
    <row r="12" spans="1:25" ht="12.95" customHeight="1">
      <c r="A12" s="220"/>
      <c r="B12" s="143"/>
      <c r="C12" s="143"/>
      <c r="D12" s="143"/>
      <c r="E12" s="143"/>
      <c r="F12" s="143"/>
      <c r="G12" s="144"/>
    </row>
    <row r="13" spans="1:25" ht="12.95" customHeight="1">
      <c r="A13" s="789"/>
      <c r="B13" s="147"/>
      <c r="C13" s="147"/>
      <c r="D13" s="147" t="s">
        <v>646</v>
      </c>
      <c r="E13" s="147" t="s">
        <v>1383</v>
      </c>
      <c r="F13" s="147"/>
      <c r="G13" s="57" t="s">
        <v>1384</v>
      </c>
    </row>
    <row r="14" spans="1:25" ht="12.95" customHeight="1">
      <c r="A14" s="789"/>
      <c r="B14" s="855" t="s">
        <v>1385</v>
      </c>
      <c r="C14" s="855" t="s">
        <v>1544</v>
      </c>
      <c r="D14" s="855" t="s">
        <v>977</v>
      </c>
      <c r="E14" s="855" t="s">
        <v>977</v>
      </c>
      <c r="F14" s="855" t="s">
        <v>1545</v>
      </c>
      <c r="G14" s="57" t="s">
        <v>1546</v>
      </c>
    </row>
    <row r="15" spans="1:25" ht="12.95" customHeight="1">
      <c r="A15" s="789"/>
      <c r="B15" s="855" t="s">
        <v>1547</v>
      </c>
      <c r="C15" s="855" t="s">
        <v>1548</v>
      </c>
      <c r="D15" s="855" t="s">
        <v>1549</v>
      </c>
      <c r="E15" s="855" t="s">
        <v>1550</v>
      </c>
      <c r="F15" s="147"/>
      <c r="G15" s="57" t="s">
        <v>1551</v>
      </c>
    </row>
    <row r="16" spans="1:25" ht="12.95" customHeight="1">
      <c r="A16" s="790" t="s">
        <v>2411</v>
      </c>
      <c r="B16" s="147"/>
      <c r="C16" s="147"/>
      <c r="D16" s="147"/>
      <c r="E16" s="147"/>
      <c r="F16" s="147"/>
      <c r="G16" s="57" t="s">
        <v>1552</v>
      </c>
    </row>
    <row r="17" spans="1:7" ht="12.95" customHeight="1">
      <c r="A17" s="1003" t="s">
        <v>2417</v>
      </c>
      <c r="B17" s="517" t="s">
        <v>2512</v>
      </c>
      <c r="C17" s="249" t="s">
        <v>2513</v>
      </c>
      <c r="D17" s="856" t="s">
        <v>644</v>
      </c>
      <c r="E17" s="856" t="s">
        <v>693</v>
      </c>
      <c r="F17" s="856" t="s">
        <v>1725</v>
      </c>
      <c r="G17" s="857" t="s">
        <v>1726</v>
      </c>
    </row>
    <row r="18" spans="1:7" ht="12.95" customHeight="1">
      <c r="A18" s="790">
        <v>1</v>
      </c>
      <c r="B18" s="85" t="s">
        <v>3407</v>
      </c>
      <c r="C18" s="981" t="s">
        <v>3405</v>
      </c>
      <c r="D18" s="1353">
        <v>49473.565769628003</v>
      </c>
      <c r="E18" s="1353">
        <v>48983.292000000001</v>
      </c>
      <c r="F18" s="1496">
        <v>102378.41</v>
      </c>
      <c r="G18" s="51">
        <f t="shared" ref="G18:G108" si="0">IF(ISERR(+F18/E18)," ",(+F18/E18))</f>
        <v>2.0900679766480375</v>
      </c>
    </row>
    <row r="19" spans="1:7" ht="12.95" customHeight="1">
      <c r="A19" s="790">
        <v>2</v>
      </c>
      <c r="B19" s="85" t="s">
        <v>3406</v>
      </c>
      <c r="C19" s="245" t="s">
        <v>3405</v>
      </c>
      <c r="D19" s="1353">
        <v>6280.8278272739999</v>
      </c>
      <c r="E19" s="1353">
        <v>6218.5860000000002</v>
      </c>
      <c r="F19" s="1496">
        <v>13292.69</v>
      </c>
      <c r="G19" s="51">
        <f t="shared" si="0"/>
        <v>2.1375743617600529</v>
      </c>
    </row>
    <row r="20" spans="1:7" ht="12.95" customHeight="1">
      <c r="A20" s="790">
        <v>3</v>
      </c>
      <c r="B20" s="85" t="s">
        <v>3406</v>
      </c>
      <c r="C20" s="245" t="s">
        <v>3405</v>
      </c>
      <c r="D20" s="1353">
        <v>5062.1752080900005</v>
      </c>
      <c r="E20" s="1353">
        <v>5012.01</v>
      </c>
      <c r="F20" s="1496">
        <v>10703.24</v>
      </c>
      <c r="G20" s="51">
        <f t="shared" si="0"/>
        <v>2.1355184845999906</v>
      </c>
    </row>
    <row r="21" spans="1:7" ht="12.95" customHeight="1">
      <c r="A21" s="790">
        <v>4</v>
      </c>
      <c r="B21" s="85" t="s">
        <v>3406</v>
      </c>
      <c r="C21" s="245" t="s">
        <v>3405</v>
      </c>
      <c r="D21" s="1353">
        <v>2161.6576221239998</v>
      </c>
      <c r="E21" s="1353">
        <v>2140.2359999999999</v>
      </c>
      <c r="F21" s="1496">
        <v>4733.7600000000011</v>
      </c>
      <c r="G21" s="51">
        <f t="shared" si="0"/>
        <v>2.211793465767327</v>
      </c>
    </row>
    <row r="22" spans="1:7" ht="12.95" customHeight="1">
      <c r="A22" s="790">
        <v>5</v>
      </c>
      <c r="B22" s="85" t="s">
        <v>3406</v>
      </c>
      <c r="C22" s="245" t="s">
        <v>3405</v>
      </c>
      <c r="D22" s="1184">
        <v>0</v>
      </c>
      <c r="E22" s="1184">
        <v>0</v>
      </c>
      <c r="F22" s="1496">
        <v>0</v>
      </c>
      <c r="G22" s="1498">
        <v>0</v>
      </c>
    </row>
    <row r="23" spans="1:7" ht="12.95" customHeight="1">
      <c r="A23" s="790">
        <v>6</v>
      </c>
      <c r="B23" s="85" t="s">
        <v>3406</v>
      </c>
      <c r="C23" s="245" t="s">
        <v>3405</v>
      </c>
      <c r="D23" s="1353">
        <v>1576.1655049139999</v>
      </c>
      <c r="E23" s="1353">
        <v>1560.546</v>
      </c>
      <c r="F23" s="1496">
        <v>3511.7</v>
      </c>
      <c r="G23" s="51">
        <f t="shared" si="0"/>
        <v>2.2503021378414987</v>
      </c>
    </row>
    <row r="24" spans="1:7" ht="12.95" customHeight="1">
      <c r="A24" s="790">
        <v>7</v>
      </c>
      <c r="B24" s="85" t="s">
        <v>3478</v>
      </c>
      <c r="C24" s="245" t="s">
        <v>3405</v>
      </c>
      <c r="D24" s="1353">
        <v>53967.865437486005</v>
      </c>
      <c r="E24" s="1353">
        <v>53433.054000000004</v>
      </c>
      <c r="F24" s="1496">
        <v>51203.380000000005</v>
      </c>
      <c r="G24" s="51">
        <f t="shared" si="0"/>
        <v>0.95827163463275</v>
      </c>
    </row>
    <row r="25" spans="1:7" ht="12.95" customHeight="1">
      <c r="A25" s="790">
        <v>8</v>
      </c>
      <c r="B25" s="85" t="s">
        <v>3744</v>
      </c>
      <c r="C25" s="245" t="s">
        <v>3405</v>
      </c>
      <c r="D25" s="1353">
        <v>34509.838030667997</v>
      </c>
      <c r="E25" s="1353">
        <v>34167.851999999999</v>
      </c>
      <c r="F25" s="1496">
        <v>69018.349999999991</v>
      </c>
      <c r="G25" s="51">
        <f t="shared" si="0"/>
        <v>2.0199791897951322</v>
      </c>
    </row>
    <row r="26" spans="1:7" ht="12.95" customHeight="1">
      <c r="A26" s="790">
        <v>9</v>
      </c>
      <c r="B26" s="85" t="s">
        <v>3406</v>
      </c>
      <c r="C26" s="245" t="s">
        <v>3405</v>
      </c>
      <c r="D26" s="1353">
        <v>2473.5746615580001</v>
      </c>
      <c r="E26" s="1353">
        <v>2449.0619999999999</v>
      </c>
      <c r="F26" s="1496">
        <v>5359.64</v>
      </c>
      <c r="G26" s="51">
        <f t="shared" si="0"/>
        <v>2.1884460254579103</v>
      </c>
    </row>
    <row r="27" spans="1:7" ht="12.95" customHeight="1">
      <c r="A27" s="790">
        <v>10</v>
      </c>
      <c r="B27" s="85" t="s">
        <v>3406</v>
      </c>
      <c r="C27" s="245" t="s">
        <v>3405</v>
      </c>
      <c r="D27" s="1353">
        <v>12814.505347643999</v>
      </c>
      <c r="E27" s="1353">
        <v>12687.516</v>
      </c>
      <c r="F27" s="1496">
        <v>26819.1</v>
      </c>
      <c r="G27" s="51">
        <f t="shared" si="0"/>
        <v>2.1138180239536251</v>
      </c>
    </row>
    <row r="28" spans="1:7" ht="12.95" customHeight="1">
      <c r="A28" s="790">
        <v>11</v>
      </c>
      <c r="B28" s="85" t="s">
        <v>3406</v>
      </c>
      <c r="C28" s="245" t="s">
        <v>3405</v>
      </c>
      <c r="D28" s="1353">
        <v>2959.5849323039997</v>
      </c>
      <c r="E28" s="1353">
        <v>2930.2559999999999</v>
      </c>
      <c r="F28" s="1496">
        <v>6397.8099999999995</v>
      </c>
      <c r="G28" s="51">
        <f t="shared" si="0"/>
        <v>2.1833621362775131</v>
      </c>
    </row>
    <row r="29" spans="1:7" ht="12.95" customHeight="1">
      <c r="A29" s="790">
        <f>A28+1</f>
        <v>12</v>
      </c>
      <c r="B29" s="85" t="s">
        <v>3406</v>
      </c>
      <c r="C29" s="245" t="s">
        <v>3405</v>
      </c>
      <c r="D29" s="1353">
        <v>4323.3152442479995</v>
      </c>
      <c r="E29" s="1353">
        <v>4280.4719999999998</v>
      </c>
      <c r="F29" s="1496">
        <v>9205.9</v>
      </c>
      <c r="G29" s="51">
        <f t="shared" si="0"/>
        <v>2.1506740378163904</v>
      </c>
    </row>
    <row r="30" spans="1:7" ht="12.95" customHeight="1">
      <c r="A30" s="790">
        <f t="shared" ref="A30:A93" si="1">A29+1</f>
        <v>13</v>
      </c>
      <c r="B30" s="85" t="s">
        <v>3406</v>
      </c>
      <c r="C30" s="245" t="s">
        <v>3405</v>
      </c>
      <c r="D30" s="1353">
        <v>1187.5645421640002</v>
      </c>
      <c r="E30" s="1353">
        <v>1175.796</v>
      </c>
      <c r="F30" s="1496">
        <v>2575.3200000000002</v>
      </c>
      <c r="G30" s="51">
        <f t="shared" si="0"/>
        <v>2.1902779053509285</v>
      </c>
    </row>
    <row r="31" spans="1:7" ht="12.95" customHeight="1">
      <c r="A31" s="790">
        <f t="shared" si="1"/>
        <v>14</v>
      </c>
      <c r="B31" s="85" t="s">
        <v>3406</v>
      </c>
      <c r="C31" s="245" t="s">
        <v>3405</v>
      </c>
      <c r="D31" s="1353">
        <v>5119.1700159600005</v>
      </c>
      <c r="E31" s="1353">
        <v>5068.4400000000005</v>
      </c>
      <c r="F31" s="1496">
        <v>10753.589999999998</v>
      </c>
      <c r="G31" s="51">
        <f t="shared" si="0"/>
        <v>2.1216764921751068</v>
      </c>
    </row>
    <row r="32" spans="1:7" ht="12.95" customHeight="1">
      <c r="A32" s="790">
        <f t="shared" si="1"/>
        <v>15</v>
      </c>
      <c r="B32" s="85" t="s">
        <v>3421</v>
      </c>
      <c r="C32" s="245" t="s">
        <v>3405</v>
      </c>
      <c r="D32" s="1353">
        <v>2075.6472757020001</v>
      </c>
      <c r="E32" s="1353">
        <v>2055.078</v>
      </c>
      <c r="F32" s="1496">
        <v>4544.78</v>
      </c>
      <c r="G32" s="51">
        <f t="shared" si="0"/>
        <v>2.2114878364714134</v>
      </c>
    </row>
    <row r="33" spans="1:7" ht="12.95" customHeight="1">
      <c r="A33" s="790">
        <f t="shared" si="1"/>
        <v>16</v>
      </c>
      <c r="B33" s="85" t="s">
        <v>3408</v>
      </c>
      <c r="C33" s="245" t="s">
        <v>3405</v>
      </c>
      <c r="D33" s="1184">
        <v>0</v>
      </c>
      <c r="E33" s="1184">
        <v>0</v>
      </c>
      <c r="F33" s="1496">
        <v>0</v>
      </c>
      <c r="G33" s="1495">
        <v>0</v>
      </c>
    </row>
    <row r="34" spans="1:7" ht="12.95" customHeight="1">
      <c r="A34" s="790">
        <f t="shared" si="1"/>
        <v>17</v>
      </c>
      <c r="B34" s="85" t="s">
        <v>3409</v>
      </c>
      <c r="C34" s="245" t="s">
        <v>3405</v>
      </c>
      <c r="D34" s="1353">
        <v>8743.0035272580008</v>
      </c>
      <c r="E34" s="1353">
        <v>8656.362000000001</v>
      </c>
      <c r="F34" s="1496">
        <v>8252.1200000000008</v>
      </c>
      <c r="G34" s="51">
        <f t="shared" si="0"/>
        <v>0.95330116739572579</v>
      </c>
    </row>
    <row r="35" spans="1:7" ht="12.95" customHeight="1">
      <c r="A35" s="790">
        <f t="shared" si="1"/>
        <v>18</v>
      </c>
      <c r="B35" s="85" t="s">
        <v>3410</v>
      </c>
      <c r="C35" s="245" t="s">
        <v>3405</v>
      </c>
      <c r="D35" s="1353">
        <v>2079.7923526380005</v>
      </c>
      <c r="E35" s="1353">
        <v>2059.1820000000002</v>
      </c>
      <c r="F35" s="1496">
        <v>4553.9400000000005</v>
      </c>
      <c r="G35" s="51">
        <f t="shared" si="0"/>
        <v>2.2115286555535159</v>
      </c>
    </row>
    <row r="36" spans="1:7" ht="12.95" customHeight="1">
      <c r="A36" s="790">
        <f t="shared" si="1"/>
        <v>19</v>
      </c>
      <c r="B36" s="85" t="s">
        <v>3674</v>
      </c>
      <c r="C36" s="245" t="s">
        <v>3405</v>
      </c>
      <c r="D36" s="1353">
        <v>10638.339956244001</v>
      </c>
      <c r="E36" s="1353">
        <v>10532.916000000001</v>
      </c>
      <c r="F36" s="1496">
        <v>22290.11</v>
      </c>
      <c r="G36" s="51">
        <f t="shared" si="0"/>
        <v>2.1162335292524879</v>
      </c>
    </row>
    <row r="37" spans="1:7" ht="12.95" customHeight="1">
      <c r="A37" s="790">
        <f t="shared" si="1"/>
        <v>20</v>
      </c>
      <c r="B37" s="85" t="s">
        <v>3411</v>
      </c>
      <c r="C37" s="245" t="s">
        <v>3405</v>
      </c>
      <c r="D37" s="1353">
        <v>3645.5951652120002</v>
      </c>
      <c r="E37" s="1353">
        <v>3609.4680000000003</v>
      </c>
      <c r="F37" s="1496">
        <v>7822.2100000000028</v>
      </c>
      <c r="G37" s="51">
        <f t="shared" si="0"/>
        <v>2.167136542005637</v>
      </c>
    </row>
    <row r="38" spans="1:7" ht="12.95" customHeight="1">
      <c r="A38" s="790">
        <f t="shared" si="1"/>
        <v>21</v>
      </c>
      <c r="B38" s="85" t="s">
        <v>3412</v>
      </c>
      <c r="C38" s="245" t="s">
        <v>3405</v>
      </c>
      <c r="D38" s="1353">
        <v>3473.574472368</v>
      </c>
      <c r="E38" s="1353">
        <v>3439.152</v>
      </c>
      <c r="F38" s="1496">
        <v>7446.9000000000005</v>
      </c>
      <c r="G38" s="51">
        <f t="shared" si="0"/>
        <v>2.1653302907228293</v>
      </c>
    </row>
    <row r="39" spans="1:7" ht="12.95" customHeight="1">
      <c r="A39" s="790">
        <f t="shared" si="1"/>
        <v>22</v>
      </c>
      <c r="B39" s="85" t="s">
        <v>3413</v>
      </c>
      <c r="C39" s="245" t="s">
        <v>3405</v>
      </c>
      <c r="D39" s="1353">
        <v>4436.2685907540008</v>
      </c>
      <c r="E39" s="1353">
        <v>4392.3060000000005</v>
      </c>
      <c r="F39" s="1496">
        <v>9446.02</v>
      </c>
      <c r="G39" s="51">
        <f t="shared" si="0"/>
        <v>2.150583315461172</v>
      </c>
    </row>
    <row r="40" spans="1:7" ht="12.95" customHeight="1">
      <c r="A40" s="790">
        <f t="shared" si="1"/>
        <v>23</v>
      </c>
      <c r="B40" s="85" t="s">
        <v>3414</v>
      </c>
      <c r="C40" s="245" t="s">
        <v>3405</v>
      </c>
      <c r="D40" s="1353">
        <v>2720.2067392499998</v>
      </c>
      <c r="E40" s="1353">
        <v>2693.25</v>
      </c>
      <c r="F40" s="1496">
        <v>5944.930000000003</v>
      </c>
      <c r="G40" s="51">
        <f t="shared" si="0"/>
        <v>2.2073442866425332</v>
      </c>
    </row>
    <row r="41" spans="1:7" ht="12.95" customHeight="1">
      <c r="A41" s="790">
        <f t="shared" si="1"/>
        <v>24</v>
      </c>
      <c r="B41" s="85" t="s">
        <v>3415</v>
      </c>
      <c r="C41" s="245" t="s">
        <v>3405</v>
      </c>
      <c r="D41" s="1353">
        <v>4394.8178213940009</v>
      </c>
      <c r="E41" s="1353">
        <v>4351.2660000000005</v>
      </c>
      <c r="F41" s="1496">
        <v>9352.0400000000027</v>
      </c>
      <c r="G41" s="51">
        <f t="shared" si="0"/>
        <v>2.1492687415570551</v>
      </c>
    </row>
    <row r="42" spans="1:7" ht="12.95" customHeight="1">
      <c r="A42" s="790">
        <f t="shared" si="1"/>
        <v>25</v>
      </c>
      <c r="B42" s="85" t="s">
        <v>3416</v>
      </c>
      <c r="C42" s="245" t="s">
        <v>3405</v>
      </c>
      <c r="D42" s="1353">
        <v>2484.9736231319998</v>
      </c>
      <c r="E42" s="1353">
        <v>2460.348</v>
      </c>
      <c r="F42" s="1496">
        <v>5351.6900000000005</v>
      </c>
      <c r="G42" s="51">
        <f t="shared" si="0"/>
        <v>2.1751760320084803</v>
      </c>
    </row>
    <row r="43" spans="1:7" ht="12.95" customHeight="1">
      <c r="A43" s="790">
        <f t="shared" si="1"/>
        <v>26</v>
      </c>
      <c r="B43" s="85" t="s">
        <v>3417</v>
      </c>
      <c r="C43" s="245" t="s">
        <v>3405</v>
      </c>
      <c r="D43" s="1353">
        <v>9678.7546455600004</v>
      </c>
      <c r="E43" s="1353">
        <v>9582.84</v>
      </c>
      <c r="F43" s="1496">
        <v>20265.91</v>
      </c>
      <c r="G43" s="51">
        <f t="shared" si="0"/>
        <v>2.1148125190444587</v>
      </c>
    </row>
    <row r="44" spans="1:7" ht="12.95" customHeight="1">
      <c r="A44" s="790">
        <f t="shared" si="1"/>
        <v>27</v>
      </c>
      <c r="B44" s="85" t="s">
        <v>3675</v>
      </c>
      <c r="C44" s="245" t="s">
        <v>3405</v>
      </c>
      <c r="D44" s="1353">
        <v>16838.338783266001</v>
      </c>
      <c r="E44" s="1353">
        <v>16671.474000000002</v>
      </c>
      <c r="F44" s="1496">
        <v>34901.699999999997</v>
      </c>
      <c r="G44" s="51">
        <f t="shared" si="0"/>
        <v>2.0934981513932116</v>
      </c>
    </row>
    <row r="45" spans="1:7" ht="12.95" customHeight="1">
      <c r="A45" s="790">
        <f t="shared" si="1"/>
        <v>28</v>
      </c>
      <c r="B45" s="85" t="s">
        <v>3418</v>
      </c>
      <c r="C45" s="245" t="s">
        <v>3405</v>
      </c>
      <c r="D45" s="1353">
        <v>7748.1850626180003</v>
      </c>
      <c r="E45" s="1353">
        <v>7671.402</v>
      </c>
      <c r="F45" s="1496">
        <v>16222.080000000004</v>
      </c>
      <c r="G45" s="51">
        <f t="shared" si="0"/>
        <v>2.1146173802389709</v>
      </c>
    </row>
    <row r="46" spans="1:7" ht="12.95" customHeight="1">
      <c r="A46" s="790">
        <f t="shared" si="1"/>
        <v>29</v>
      </c>
      <c r="B46" s="85" t="s">
        <v>3419</v>
      </c>
      <c r="C46" s="245" t="s">
        <v>3405</v>
      </c>
      <c r="D46" s="1353">
        <v>301104.60624644399</v>
      </c>
      <c r="E46" s="1353">
        <v>298120.71600000001</v>
      </c>
      <c r="F46" s="1496">
        <v>304235.16000000003</v>
      </c>
      <c r="G46" s="51">
        <f t="shared" si="0"/>
        <v>1.0205099601330625</v>
      </c>
    </row>
    <row r="47" spans="1:7" ht="12.95" customHeight="1">
      <c r="A47" s="790">
        <f t="shared" si="1"/>
        <v>30</v>
      </c>
      <c r="B47" s="85" t="s">
        <v>3420</v>
      </c>
      <c r="C47" s="245" t="s">
        <v>3405</v>
      </c>
      <c r="D47" s="1353">
        <v>6789.6360211680003</v>
      </c>
      <c r="E47" s="1353">
        <v>6722.3519999999999</v>
      </c>
      <c r="F47" s="1496">
        <v>14345.630000000003</v>
      </c>
      <c r="G47" s="51">
        <f t="shared" si="0"/>
        <v>2.1340194622358371</v>
      </c>
    </row>
    <row r="48" spans="1:7" ht="12.95" customHeight="1">
      <c r="A48" s="790">
        <f t="shared" si="1"/>
        <v>31</v>
      </c>
      <c r="B48" s="85" t="s">
        <v>3729</v>
      </c>
      <c r="C48" s="245" t="s">
        <v>3405</v>
      </c>
      <c r="D48" s="1353">
        <v>61745.066038656005</v>
      </c>
      <c r="E48" s="1353">
        <v>61133.184000000001</v>
      </c>
      <c r="F48" s="1496">
        <v>62445.280000000006</v>
      </c>
      <c r="G48" s="51">
        <f t="shared" si="0"/>
        <v>1.0214629095713386</v>
      </c>
    </row>
    <row r="49" spans="1:7" ht="12.95" customHeight="1">
      <c r="A49" s="790">
        <f t="shared" si="1"/>
        <v>32</v>
      </c>
      <c r="B49" s="85" t="s">
        <v>3422</v>
      </c>
      <c r="C49" s="245" t="s">
        <v>3405</v>
      </c>
      <c r="D49" s="1353">
        <v>5488.0818632640003</v>
      </c>
      <c r="E49" s="1353">
        <v>5433.6959999999999</v>
      </c>
      <c r="F49" s="1496">
        <v>10678.31</v>
      </c>
      <c r="G49" s="51">
        <f t="shared" si="0"/>
        <v>1.9652019546179984</v>
      </c>
    </row>
    <row r="50" spans="1:7" ht="12.95" customHeight="1">
      <c r="A50" s="790">
        <f t="shared" si="1"/>
        <v>33</v>
      </c>
      <c r="B50" s="85" t="s">
        <v>3423</v>
      </c>
      <c r="C50" s="245" t="s">
        <v>3405</v>
      </c>
      <c r="D50" s="1353">
        <v>125239.35454430401</v>
      </c>
      <c r="E50" s="1353">
        <v>123998.25600000001</v>
      </c>
      <c r="F50" s="1496">
        <v>99793.919999999984</v>
      </c>
      <c r="G50" s="51">
        <f t="shared" si="0"/>
        <v>0.80480099655595139</v>
      </c>
    </row>
    <row r="51" spans="1:7" ht="12.95" customHeight="1">
      <c r="A51" s="790">
        <f t="shared" si="1"/>
        <v>34</v>
      </c>
      <c r="B51" s="85" t="s">
        <v>3423</v>
      </c>
      <c r="C51" s="245" t="s">
        <v>3405</v>
      </c>
      <c r="D51" s="1353">
        <v>5768.910825678</v>
      </c>
      <c r="E51" s="1353">
        <v>5711.7420000000002</v>
      </c>
      <c r="F51" s="1496">
        <v>12065</v>
      </c>
      <c r="G51" s="51">
        <f t="shared" si="0"/>
        <v>2.1123152971545283</v>
      </c>
    </row>
    <row r="52" spans="1:7" ht="12.95" customHeight="1">
      <c r="A52" s="790">
        <f t="shared" si="1"/>
        <v>35</v>
      </c>
      <c r="B52" s="85" t="s">
        <v>3424</v>
      </c>
      <c r="C52" s="245" t="s">
        <v>3405</v>
      </c>
      <c r="D52" s="1353">
        <v>20907.768065184002</v>
      </c>
      <c r="E52" s="1353">
        <v>20700.576000000001</v>
      </c>
      <c r="F52" s="1496">
        <v>42784.209999999992</v>
      </c>
      <c r="G52" s="51">
        <f t="shared" si="0"/>
        <v>2.0668125370038006</v>
      </c>
    </row>
    <row r="53" spans="1:7" ht="12.95" customHeight="1">
      <c r="A53" s="790">
        <f t="shared" si="1"/>
        <v>36</v>
      </c>
      <c r="B53" s="85" t="s">
        <v>3425</v>
      </c>
      <c r="C53" s="245" t="s">
        <v>3405</v>
      </c>
      <c r="D53" s="1353">
        <v>2952.3310476659999</v>
      </c>
      <c r="E53" s="1353">
        <v>2923.0740000000001</v>
      </c>
      <c r="F53" s="1496">
        <v>2615.5500000000002</v>
      </c>
      <c r="G53" s="51">
        <f t="shared" si="0"/>
        <v>0.89479431584694746</v>
      </c>
    </row>
    <row r="54" spans="1:7" ht="12.95" customHeight="1">
      <c r="A54" s="790">
        <f t="shared" si="1"/>
        <v>37</v>
      </c>
      <c r="B54" s="85" t="s">
        <v>3426</v>
      </c>
      <c r="C54" s="245" t="s">
        <v>3405</v>
      </c>
      <c r="D54" s="1353">
        <v>54789.626940048001</v>
      </c>
      <c r="E54" s="1353">
        <v>54246.671999999999</v>
      </c>
      <c r="F54" s="1496">
        <v>113500.84000000001</v>
      </c>
      <c r="G54" s="51">
        <f t="shared" si="0"/>
        <v>2.0923097365309342</v>
      </c>
    </row>
    <row r="55" spans="1:7" ht="12.95" customHeight="1">
      <c r="A55" s="790">
        <f t="shared" si="1"/>
        <v>38</v>
      </c>
      <c r="B55" s="85" t="s">
        <v>3427</v>
      </c>
      <c r="C55" s="245" t="s">
        <v>3405</v>
      </c>
      <c r="D55" s="1353">
        <v>7762.6928318940008</v>
      </c>
      <c r="E55" s="1353">
        <v>7685.7660000000005</v>
      </c>
      <c r="F55" s="1496">
        <v>16319.300000000003</v>
      </c>
      <c r="G55" s="51">
        <f t="shared" si="0"/>
        <v>2.1233147092950788</v>
      </c>
    </row>
    <row r="56" spans="1:7" ht="12.95" customHeight="1">
      <c r="A56" s="790">
        <f t="shared" si="1"/>
        <v>39</v>
      </c>
      <c r="B56" s="85" t="s">
        <v>3427</v>
      </c>
      <c r="C56" s="245" t="s">
        <v>3405</v>
      </c>
      <c r="D56" s="1353">
        <v>7636.2679853460004</v>
      </c>
      <c r="E56" s="1353">
        <v>7560.5940000000001</v>
      </c>
      <c r="F56" s="1496">
        <v>16044.41</v>
      </c>
      <c r="G56" s="51">
        <f t="shared" si="0"/>
        <v>2.1221097178343395</v>
      </c>
    </row>
    <row r="57" spans="1:7" ht="12.95" customHeight="1">
      <c r="A57" s="790">
        <f t="shared" si="1"/>
        <v>40</v>
      </c>
      <c r="B57" s="85" t="s">
        <v>3428</v>
      </c>
      <c r="C57" s="245" t="s">
        <v>3405</v>
      </c>
      <c r="D57" s="1353">
        <v>351180.24444102601</v>
      </c>
      <c r="E57" s="1353">
        <v>347700.114</v>
      </c>
      <c r="F57" s="1496">
        <v>353199.68000000005</v>
      </c>
      <c r="G57" s="51">
        <f t="shared" si="0"/>
        <v>1.0158169807214963</v>
      </c>
    </row>
    <row r="58" spans="1:7" ht="12.95" customHeight="1">
      <c r="A58" s="790">
        <f t="shared" si="1"/>
        <v>41</v>
      </c>
      <c r="B58" s="85" t="s">
        <v>3429</v>
      </c>
      <c r="C58" s="245" t="s">
        <v>3405</v>
      </c>
      <c r="D58" s="1353">
        <v>1188.6008113980001</v>
      </c>
      <c r="E58" s="1353">
        <v>1176.8220000000001</v>
      </c>
      <c r="F58" s="1496">
        <v>2328.38</v>
      </c>
      <c r="G58" s="51">
        <f t="shared" si="0"/>
        <v>1.9785320124878698</v>
      </c>
    </row>
    <row r="59" spans="1:7" ht="12.95" customHeight="1">
      <c r="A59" s="790">
        <f t="shared" si="1"/>
        <v>42</v>
      </c>
      <c r="B59" s="85" t="s">
        <v>3430</v>
      </c>
      <c r="C59" s="245" t="s">
        <v>3405</v>
      </c>
      <c r="D59" s="1353">
        <v>1404.1448120699999</v>
      </c>
      <c r="E59" s="1353">
        <v>1390.23</v>
      </c>
      <c r="F59" s="1496">
        <v>2746.99</v>
      </c>
      <c r="G59" s="51">
        <f t="shared" si="0"/>
        <v>1.9759248469677677</v>
      </c>
    </row>
    <row r="60" spans="1:7" ht="12.95" customHeight="1">
      <c r="A60" s="790">
        <f t="shared" si="1"/>
        <v>43</v>
      </c>
      <c r="B60" s="85" t="s">
        <v>3431</v>
      </c>
      <c r="C60" s="245" t="s">
        <v>3405</v>
      </c>
      <c r="D60" s="1353">
        <v>1412.4349659420002</v>
      </c>
      <c r="E60" s="1353">
        <v>1398.4380000000001</v>
      </c>
      <c r="F60" s="1496">
        <v>2763.08</v>
      </c>
      <c r="G60" s="51">
        <f t="shared" si="0"/>
        <v>1.9758330365736627</v>
      </c>
    </row>
    <row r="61" spans="1:7" ht="12.95" customHeight="1">
      <c r="A61" s="790">
        <f t="shared" si="1"/>
        <v>44</v>
      </c>
      <c r="B61" s="85" t="s">
        <v>3432</v>
      </c>
      <c r="C61" s="245" t="s">
        <v>3405</v>
      </c>
      <c r="D61" s="1353">
        <v>545.07761708400005</v>
      </c>
      <c r="E61" s="1353">
        <v>539.67600000000004</v>
      </c>
      <c r="F61" s="1496">
        <v>1078.6099999999999</v>
      </c>
      <c r="G61" s="51">
        <f t="shared" si="0"/>
        <v>1.9986251009865175</v>
      </c>
    </row>
    <row r="62" spans="1:7" ht="12.95" customHeight="1">
      <c r="A62" s="790">
        <f t="shared" si="1"/>
        <v>45</v>
      </c>
      <c r="B62" s="85" t="s">
        <v>3433</v>
      </c>
      <c r="C62" s="245" t="s">
        <v>3405</v>
      </c>
      <c r="D62" s="1353">
        <v>13300.515618390002</v>
      </c>
      <c r="E62" s="1353">
        <v>13168.710000000001</v>
      </c>
      <c r="F62" s="1496">
        <v>26759.72</v>
      </c>
      <c r="G62" s="51">
        <f t="shared" si="0"/>
        <v>2.0320684410242156</v>
      </c>
    </row>
    <row r="63" spans="1:7" ht="12.95" customHeight="1">
      <c r="A63" s="790">
        <f t="shared" si="1"/>
        <v>46</v>
      </c>
      <c r="B63" s="85" t="s">
        <v>3434</v>
      </c>
      <c r="C63" s="245" t="s">
        <v>3405</v>
      </c>
      <c r="D63" s="1353">
        <v>20251.809640062002</v>
      </c>
      <c r="E63" s="1353">
        <v>20051.118000000002</v>
      </c>
      <c r="F63" s="1496">
        <v>42229.369999999995</v>
      </c>
      <c r="G63" s="51">
        <f t="shared" si="0"/>
        <v>2.1060855559276042</v>
      </c>
    </row>
    <row r="64" spans="1:7" ht="12.95" customHeight="1">
      <c r="A64" s="790">
        <f t="shared" si="1"/>
        <v>47</v>
      </c>
      <c r="B64" s="85" t="s">
        <v>3435</v>
      </c>
      <c r="C64" s="245" t="s">
        <v>3405</v>
      </c>
      <c r="D64" s="1353">
        <v>6161.6568653640006</v>
      </c>
      <c r="E64" s="1353">
        <v>6100.5960000000005</v>
      </c>
      <c r="F64" s="1496">
        <v>12962.630000000001</v>
      </c>
      <c r="G64" s="51">
        <f t="shared" si="0"/>
        <v>2.1248137067263593</v>
      </c>
    </row>
    <row r="65" spans="1:7" ht="12.95" customHeight="1">
      <c r="A65" s="790">
        <f t="shared" si="1"/>
        <v>48</v>
      </c>
      <c r="B65" s="85" t="s">
        <v>3436</v>
      </c>
      <c r="C65" s="245" t="s">
        <v>3405</v>
      </c>
      <c r="D65" s="1353">
        <v>20829.011603400002</v>
      </c>
      <c r="E65" s="1353">
        <v>20622.600000000002</v>
      </c>
      <c r="F65" s="1496">
        <v>20487.849999999999</v>
      </c>
      <c r="G65" s="51">
        <f t="shared" si="0"/>
        <v>0.99346590633576737</v>
      </c>
    </row>
    <row r="66" spans="1:7" ht="12.95" customHeight="1">
      <c r="A66" s="790">
        <f t="shared" si="1"/>
        <v>49</v>
      </c>
      <c r="B66" s="85" t="s">
        <v>3437</v>
      </c>
      <c r="C66" s="245" t="s">
        <v>3405</v>
      </c>
      <c r="D66" s="1353">
        <v>45561.649411277998</v>
      </c>
      <c r="E66" s="1353">
        <v>45110.142</v>
      </c>
      <c r="F66" s="1496">
        <v>94490.82</v>
      </c>
      <c r="G66" s="51">
        <f t="shared" si="0"/>
        <v>2.0946690879403573</v>
      </c>
    </row>
    <row r="67" spans="1:7" ht="12.95" customHeight="1">
      <c r="A67" s="790">
        <f t="shared" si="1"/>
        <v>50</v>
      </c>
      <c r="B67" s="85" t="s">
        <v>3438</v>
      </c>
      <c r="C67" s="245" t="s">
        <v>3405</v>
      </c>
      <c r="D67" s="1353">
        <v>6503.6257125840002</v>
      </c>
      <c r="E67" s="1353">
        <v>6439.1760000000004</v>
      </c>
      <c r="F67" s="1496">
        <v>13610.110000000002</v>
      </c>
      <c r="G67" s="51">
        <f t="shared" si="0"/>
        <v>2.1136415591063207</v>
      </c>
    </row>
    <row r="68" spans="1:7" ht="12.95" customHeight="1">
      <c r="A68" s="790">
        <f t="shared" si="1"/>
        <v>51</v>
      </c>
      <c r="B68" s="85" t="s">
        <v>3439</v>
      </c>
      <c r="C68" s="245" t="s">
        <v>3405</v>
      </c>
      <c r="D68" s="1353">
        <v>841302.43150753796</v>
      </c>
      <c r="E68" s="1353">
        <v>832965.28200000001</v>
      </c>
      <c r="F68" s="1496">
        <v>1047934.24</v>
      </c>
      <c r="G68" s="51">
        <f t="shared" si="0"/>
        <v>1.2580767321824584</v>
      </c>
    </row>
    <row r="69" spans="1:7" ht="12.95" customHeight="1">
      <c r="A69" s="790">
        <f t="shared" si="1"/>
        <v>52</v>
      </c>
      <c r="B69" s="85" t="s">
        <v>3440</v>
      </c>
      <c r="C69" s="245" t="s">
        <v>3405</v>
      </c>
      <c r="D69" s="1353">
        <v>215437.26494089802</v>
      </c>
      <c r="E69" s="1353">
        <v>213302.32200000001</v>
      </c>
      <c r="F69" s="1496">
        <v>146192.19</v>
      </c>
      <c r="G69" s="51">
        <f t="shared" si="0"/>
        <v>0.68537552066592122</v>
      </c>
    </row>
    <row r="70" spans="1:7" ht="12.95" customHeight="1">
      <c r="A70" s="790">
        <f t="shared" si="1"/>
        <v>53</v>
      </c>
      <c r="B70" s="85" t="s">
        <v>3441</v>
      </c>
      <c r="C70" s="245" t="s">
        <v>3405</v>
      </c>
      <c r="D70" s="1353">
        <v>56879.781985025998</v>
      </c>
      <c r="E70" s="1353">
        <v>56316.114000000001</v>
      </c>
      <c r="F70" s="1496">
        <v>103099.43999999999</v>
      </c>
      <c r="G70" s="51">
        <f t="shared" si="0"/>
        <v>1.8307271698469818</v>
      </c>
    </row>
    <row r="71" spans="1:7" ht="12.95" customHeight="1">
      <c r="A71" s="790">
        <f t="shared" si="1"/>
        <v>54</v>
      </c>
      <c r="B71" s="85" t="s">
        <v>3442</v>
      </c>
      <c r="C71" s="245" t="s">
        <v>3405</v>
      </c>
      <c r="D71" s="1353">
        <v>724440.27745088993</v>
      </c>
      <c r="E71" s="1353">
        <v>717261.21</v>
      </c>
      <c r="F71" s="1496">
        <v>1205398.43</v>
      </c>
      <c r="G71" s="51">
        <f t="shared" si="0"/>
        <v>1.6805571153081038</v>
      </c>
    </row>
    <row r="72" spans="1:7" ht="12.95" customHeight="1">
      <c r="A72" s="790">
        <f t="shared" si="1"/>
        <v>55</v>
      </c>
      <c r="B72" s="85" t="s">
        <v>3443</v>
      </c>
      <c r="C72" s="245" t="s">
        <v>3405</v>
      </c>
      <c r="D72" s="1353">
        <v>254468.4</v>
      </c>
      <c r="E72" s="1353">
        <v>251946.6</v>
      </c>
      <c r="F72" s="1496">
        <v>124406.24</v>
      </c>
      <c r="G72" s="51">
        <f t="shared" si="0"/>
        <v>0.4937801899291358</v>
      </c>
    </row>
    <row r="73" spans="1:7" ht="12.95" customHeight="1">
      <c r="A73" s="790">
        <f t="shared" si="1"/>
        <v>56</v>
      </c>
      <c r="B73" s="85" t="s">
        <v>3444</v>
      </c>
      <c r="C73" s="245" t="s">
        <v>3405</v>
      </c>
      <c r="D73" s="1353">
        <v>3095178.2</v>
      </c>
      <c r="E73" s="1353">
        <v>3092172.2</v>
      </c>
      <c r="F73" s="1496">
        <v>852699.04</v>
      </c>
      <c r="G73" s="51">
        <f t="shared" si="0"/>
        <v>0.27576052847250876</v>
      </c>
    </row>
    <row r="74" spans="1:7" ht="12.95" customHeight="1">
      <c r="A74" s="790">
        <f t="shared" si="1"/>
        <v>57</v>
      </c>
      <c r="B74" s="85" t="s">
        <v>3445</v>
      </c>
      <c r="C74" s="245" t="s">
        <v>3405</v>
      </c>
      <c r="D74" s="1353">
        <v>1211065.4703603457</v>
      </c>
      <c r="E74" s="1353">
        <v>1199064.0384</v>
      </c>
      <c r="F74" s="1496">
        <v>3373909</v>
      </c>
      <c r="G74" s="51">
        <f t="shared" si="0"/>
        <v>2.8137854959790611</v>
      </c>
    </row>
    <row r="75" spans="1:7" ht="12.95" customHeight="1">
      <c r="A75" s="790">
        <f t="shared" si="1"/>
        <v>58</v>
      </c>
      <c r="B75" s="85" t="s">
        <v>3446</v>
      </c>
      <c r="C75" s="245" t="s">
        <v>3405</v>
      </c>
      <c r="D75" s="1353">
        <v>113262.15473773199</v>
      </c>
      <c r="E75" s="1353">
        <v>112139.74799999999</v>
      </c>
      <c r="F75" s="1496">
        <v>687257</v>
      </c>
      <c r="G75" s="51">
        <f t="shared" si="0"/>
        <v>6.1285762832283162</v>
      </c>
    </row>
    <row r="76" spans="1:7" ht="12.95" customHeight="1">
      <c r="A76" s="790">
        <f t="shared" si="1"/>
        <v>59</v>
      </c>
      <c r="B76" s="85" t="s">
        <v>3447</v>
      </c>
      <c r="C76" s="245" t="s">
        <v>3405</v>
      </c>
      <c r="D76" s="1353">
        <v>125421.11616794761</v>
      </c>
      <c r="E76" s="1353">
        <v>124178.2164</v>
      </c>
      <c r="F76" s="1496">
        <v>699235</v>
      </c>
      <c r="G76" s="51">
        <f t="shared" si="0"/>
        <v>5.6308990439002633</v>
      </c>
    </row>
    <row r="77" spans="1:7" ht="12.95" customHeight="1">
      <c r="A77" s="790">
        <f t="shared" si="1"/>
        <v>60</v>
      </c>
      <c r="B77" s="85" t="s">
        <v>3477</v>
      </c>
      <c r="C77" s="245" t="s">
        <v>3405</v>
      </c>
      <c r="D77" s="1353">
        <v>191932.70980223338</v>
      </c>
      <c r="E77" s="1353">
        <v>190030.69259999998</v>
      </c>
      <c r="F77" s="1496">
        <v>496965.69</v>
      </c>
      <c r="G77" s="51">
        <f t="shared" si="0"/>
        <v>2.6151864375197253</v>
      </c>
    </row>
    <row r="78" spans="1:7" ht="12.95" customHeight="1">
      <c r="A78" s="790">
        <f t="shared" si="1"/>
        <v>61</v>
      </c>
      <c r="B78" s="85" t="s">
        <v>3448</v>
      </c>
      <c r="C78" s="245" t="s">
        <v>3405</v>
      </c>
      <c r="D78" s="1353">
        <v>180118.4115192462</v>
      </c>
      <c r="E78" s="1353">
        <v>178333.4718</v>
      </c>
      <c r="F78" s="1496">
        <v>519044.67000000004</v>
      </c>
      <c r="G78" s="51">
        <f t="shared" si="0"/>
        <v>2.910528599937233</v>
      </c>
    </row>
    <row r="79" spans="1:7" ht="12.95" customHeight="1">
      <c r="A79" s="790">
        <f t="shared" si="1"/>
        <v>62</v>
      </c>
      <c r="B79" s="85" t="s">
        <v>3449</v>
      </c>
      <c r="C79" s="245" t="s">
        <v>3405</v>
      </c>
      <c r="D79" s="1353">
        <v>270122.12506138865</v>
      </c>
      <c r="E79" s="1353">
        <v>267445.26540000003</v>
      </c>
      <c r="F79" s="1496">
        <v>933669.61000000022</v>
      </c>
      <c r="G79" s="51">
        <f t="shared" si="0"/>
        <v>3.4910680082654406</v>
      </c>
    </row>
    <row r="80" spans="1:7" ht="12.95" customHeight="1">
      <c r="A80" s="790">
        <f t="shared" si="1"/>
        <v>63</v>
      </c>
      <c r="B80" s="85" t="s">
        <v>3450</v>
      </c>
      <c r="C80" s="245" t="s">
        <v>3405</v>
      </c>
      <c r="D80" s="1353">
        <v>58994.49661084979</v>
      </c>
      <c r="E80" s="1353">
        <v>58409.872199999991</v>
      </c>
      <c r="F80" s="1496">
        <v>536732.9</v>
      </c>
      <c r="G80" s="51">
        <f t="shared" si="0"/>
        <v>9.1890784859481354</v>
      </c>
    </row>
    <row r="81" spans="1:7" ht="12.95" customHeight="1">
      <c r="A81" s="790">
        <f t="shared" si="1"/>
        <v>64</v>
      </c>
      <c r="B81" s="85" t="s">
        <v>3451</v>
      </c>
      <c r="C81" s="245" t="s">
        <v>3405</v>
      </c>
      <c r="D81" s="1353">
        <v>91943.505921267002</v>
      </c>
      <c r="E81" s="1353">
        <v>91032.362999999998</v>
      </c>
      <c r="F81" s="1496">
        <v>311301.52999999997</v>
      </c>
      <c r="G81" s="51">
        <f t="shared" si="0"/>
        <v>3.4196797681721169</v>
      </c>
    </row>
    <row r="82" spans="1:7" ht="12.95" customHeight="1">
      <c r="A82" s="790">
        <f t="shared" si="1"/>
        <v>65</v>
      </c>
      <c r="B82" s="85" t="s">
        <v>3452</v>
      </c>
      <c r="C82" s="245" t="s">
        <v>3405</v>
      </c>
      <c r="D82" s="1353">
        <v>173325.56306345284</v>
      </c>
      <c r="E82" s="1353">
        <v>171607.93920000002</v>
      </c>
      <c r="F82" s="1496">
        <v>1496658.0899999999</v>
      </c>
      <c r="G82" s="51">
        <f t="shared" si="0"/>
        <v>8.7213802401981155</v>
      </c>
    </row>
    <row r="83" spans="1:7" ht="12.95" customHeight="1">
      <c r="A83" s="790">
        <f t="shared" si="1"/>
        <v>66</v>
      </c>
      <c r="B83" s="85" t="s">
        <v>3453</v>
      </c>
      <c r="C83" s="245" t="s">
        <v>3405</v>
      </c>
      <c r="D83" s="1353">
        <v>120359.04458678103</v>
      </c>
      <c r="E83" s="1353">
        <v>119166.30900000004</v>
      </c>
      <c r="F83" s="1496">
        <v>760731.93999999983</v>
      </c>
      <c r="G83" s="51">
        <f t="shared" si="0"/>
        <v>6.383783691747972</v>
      </c>
    </row>
    <row r="84" spans="1:7" ht="12.95" customHeight="1">
      <c r="A84" s="790">
        <f t="shared" si="1"/>
        <v>67</v>
      </c>
      <c r="B84" s="85" t="s">
        <v>3454</v>
      </c>
      <c r="C84" s="245" t="s">
        <v>3405</v>
      </c>
      <c r="D84" s="1353">
        <v>42278.541224119203</v>
      </c>
      <c r="E84" s="1353">
        <v>41859.568800000001</v>
      </c>
      <c r="F84" s="1496">
        <v>163902.92000000004</v>
      </c>
      <c r="G84" s="51">
        <f t="shared" si="0"/>
        <v>3.9155424840401136</v>
      </c>
    </row>
    <row r="85" spans="1:7" ht="12.95" customHeight="1">
      <c r="A85" s="790">
        <f t="shared" si="1"/>
        <v>68</v>
      </c>
      <c r="B85" s="85" t="s">
        <v>3455</v>
      </c>
      <c r="C85" s="245" t="s">
        <v>3405</v>
      </c>
      <c r="D85" s="1353">
        <v>258046.9978122036</v>
      </c>
      <c r="E85" s="1353">
        <v>255489.80040000001</v>
      </c>
      <c r="F85" s="1496">
        <v>1224567.3699999999</v>
      </c>
      <c r="G85" s="51">
        <f t="shared" si="0"/>
        <v>4.7930186178970446</v>
      </c>
    </row>
    <row r="86" spans="1:7" ht="12.95" customHeight="1">
      <c r="A86" s="790">
        <f t="shared" si="1"/>
        <v>69</v>
      </c>
      <c r="B86" s="85" t="s">
        <v>3456</v>
      </c>
      <c r="C86" s="245" t="s">
        <v>3405</v>
      </c>
      <c r="D86" s="1353">
        <v>5704.9730139402009</v>
      </c>
      <c r="E86" s="1353">
        <v>5648.4378000000006</v>
      </c>
      <c r="F86" s="1496">
        <v>46144.61</v>
      </c>
      <c r="G86" s="51">
        <f t="shared" si="0"/>
        <v>8.1694464264083777</v>
      </c>
    </row>
    <row r="87" spans="1:7" ht="12.95" customHeight="1">
      <c r="A87" s="790">
        <f t="shared" si="1"/>
        <v>70</v>
      </c>
      <c r="B87" s="85" t="s">
        <v>3457</v>
      </c>
      <c r="C87" s="245" t="s">
        <v>3405</v>
      </c>
      <c r="D87" s="1353">
        <v>77365.270337355018</v>
      </c>
      <c r="E87" s="1353">
        <v>76598.595000000016</v>
      </c>
      <c r="F87" s="1496">
        <v>594636.24000000011</v>
      </c>
      <c r="G87" s="51">
        <f t="shared" si="0"/>
        <v>7.7630175853747705</v>
      </c>
    </row>
    <row r="88" spans="1:7" ht="12.95" customHeight="1">
      <c r="A88" s="790">
        <f t="shared" si="1"/>
        <v>71</v>
      </c>
      <c r="B88" s="85" t="s">
        <v>3458</v>
      </c>
      <c r="C88" s="245" t="s">
        <v>3405</v>
      </c>
      <c r="D88" s="1353">
        <v>92603.505796401587</v>
      </c>
      <c r="E88" s="1353">
        <v>91685.82239999999</v>
      </c>
      <c r="F88" s="1496">
        <v>763995.97000000009</v>
      </c>
      <c r="G88" s="51">
        <f t="shared" si="0"/>
        <v>8.3327601803787736</v>
      </c>
    </row>
    <row r="89" spans="1:7" ht="12.95" customHeight="1">
      <c r="A89" s="790">
        <f t="shared" si="1"/>
        <v>72</v>
      </c>
      <c r="B89" s="85" t="s">
        <v>3459</v>
      </c>
      <c r="C89" s="245" t="s">
        <v>3405</v>
      </c>
      <c r="D89" s="1353">
        <v>47607.866640734406</v>
      </c>
      <c r="E89" s="1353">
        <v>47136.081600000005</v>
      </c>
      <c r="F89" s="1496">
        <v>109246.28</v>
      </c>
      <c r="G89" s="51">
        <f t="shared" si="0"/>
        <v>2.3176784385064368</v>
      </c>
    </row>
    <row r="90" spans="1:7" ht="12.95" customHeight="1">
      <c r="A90" s="790">
        <f t="shared" si="1"/>
        <v>73</v>
      </c>
      <c r="B90" s="85" t="s">
        <v>3460</v>
      </c>
      <c r="C90" s="245" t="s">
        <v>3405</v>
      </c>
      <c r="D90" s="1353">
        <v>26081.653096699196</v>
      </c>
      <c r="E90" s="1353">
        <v>25823.188799999996</v>
      </c>
      <c r="F90" s="1496">
        <v>255116.7</v>
      </c>
      <c r="G90" s="51">
        <f t="shared" si="0"/>
        <v>9.8793647049507705</v>
      </c>
    </row>
    <row r="91" spans="1:7" ht="12.95" customHeight="1">
      <c r="A91" s="790">
        <f t="shared" si="1"/>
        <v>74</v>
      </c>
      <c r="B91" s="85" t="s">
        <v>3461</v>
      </c>
      <c r="C91" s="245" t="s">
        <v>3405</v>
      </c>
      <c r="D91" s="1353">
        <v>121235.0029702812</v>
      </c>
      <c r="E91" s="1353">
        <v>120033.5868</v>
      </c>
      <c r="F91" s="1496">
        <v>448563.20000000001</v>
      </c>
      <c r="G91" s="51">
        <f t="shared" si="0"/>
        <v>3.7369807231320693</v>
      </c>
    </row>
    <row r="92" spans="1:7" ht="12.95" customHeight="1">
      <c r="A92" s="790">
        <f t="shared" si="1"/>
        <v>75</v>
      </c>
      <c r="B92" s="85" t="s">
        <v>3462</v>
      </c>
      <c r="C92" s="245" t="s">
        <v>3405</v>
      </c>
      <c r="D92" s="1353">
        <v>1078.6526456705999</v>
      </c>
      <c r="E92" s="1353">
        <v>1067.9633999999999</v>
      </c>
      <c r="F92" s="1496">
        <v>10069.229999999998</v>
      </c>
      <c r="G92" s="51">
        <f t="shared" si="0"/>
        <v>9.428441087026016</v>
      </c>
    </row>
    <row r="93" spans="1:7" ht="12.95" customHeight="1">
      <c r="A93" s="790">
        <f t="shared" si="1"/>
        <v>76</v>
      </c>
      <c r="B93" s="85" t="s">
        <v>3463</v>
      </c>
      <c r="C93" s="245" t="s">
        <v>3405</v>
      </c>
      <c r="D93" s="1353">
        <v>15660.722425748401</v>
      </c>
      <c r="E93" s="1353">
        <v>15505.527600000001</v>
      </c>
      <c r="F93" s="1496">
        <v>47624.029999999984</v>
      </c>
      <c r="G93" s="51">
        <f t="shared" si="0"/>
        <v>3.0714227357216779</v>
      </c>
    </row>
    <row r="94" spans="1:7" ht="12.95" customHeight="1">
      <c r="A94" s="790">
        <f t="shared" ref="A94:A108" si="2">A93+1</f>
        <v>77</v>
      </c>
      <c r="B94" s="85" t="s">
        <v>3464</v>
      </c>
      <c r="C94" s="245" t="s">
        <v>3405</v>
      </c>
      <c r="D94" s="1353">
        <v>35867.868861825002</v>
      </c>
      <c r="E94" s="1353">
        <v>35512.425000000003</v>
      </c>
      <c r="F94" s="1496">
        <v>327014.27999999991</v>
      </c>
      <c r="G94" s="51">
        <f t="shared" si="0"/>
        <v>9.2084469027389684</v>
      </c>
    </row>
    <row r="95" spans="1:7" ht="12.95" customHeight="1">
      <c r="A95" s="790">
        <f t="shared" si="2"/>
        <v>78</v>
      </c>
      <c r="B95" s="85" t="s">
        <v>3465</v>
      </c>
      <c r="C95" s="245" t="s">
        <v>3405</v>
      </c>
      <c r="D95" s="1353">
        <v>84607.548759934172</v>
      </c>
      <c r="E95" s="1353">
        <v>83769.103799999968</v>
      </c>
      <c r="F95" s="1496">
        <v>823084.77</v>
      </c>
      <c r="G95" s="51">
        <f t="shared" si="0"/>
        <v>9.8256365731824911</v>
      </c>
    </row>
    <row r="96" spans="1:7" ht="12.95" customHeight="1">
      <c r="A96" s="790">
        <f t="shared" si="2"/>
        <v>79</v>
      </c>
      <c r="B96" s="85" t="s">
        <v>3466</v>
      </c>
      <c r="C96" s="245" t="s">
        <v>3405</v>
      </c>
      <c r="D96" s="1353">
        <v>9699.8945379336001</v>
      </c>
      <c r="E96" s="1353">
        <v>9603.7703999999994</v>
      </c>
      <c r="F96" s="1496">
        <v>96505.389999999985</v>
      </c>
      <c r="G96" s="51">
        <f t="shared" si="0"/>
        <v>10.048698165462181</v>
      </c>
    </row>
    <row r="97" spans="1:7" ht="12.95" customHeight="1">
      <c r="A97" s="790">
        <f t="shared" si="2"/>
        <v>80</v>
      </c>
      <c r="B97" s="85" t="s">
        <v>3467</v>
      </c>
      <c r="C97" s="245" t="s">
        <v>3405</v>
      </c>
      <c r="D97" s="1353">
        <v>320615.3797572726</v>
      </c>
      <c r="E97" s="1353">
        <v>317438.14140000002</v>
      </c>
      <c r="F97" s="1496">
        <v>2347955.9900000002</v>
      </c>
      <c r="G97" s="51">
        <f t="shared" si="0"/>
        <v>7.3965780534273255</v>
      </c>
    </row>
    <row r="98" spans="1:7" ht="12.95" customHeight="1">
      <c r="A98" s="790">
        <f t="shared" si="2"/>
        <v>81</v>
      </c>
      <c r="B98" s="85" t="s">
        <v>3468</v>
      </c>
      <c r="C98" s="245" t="s">
        <v>3405</v>
      </c>
      <c r="D98" s="1353">
        <v>84786.719710492805</v>
      </c>
      <c r="E98" s="1353">
        <v>83946.499200000006</v>
      </c>
      <c r="F98" s="1496">
        <v>286805.42</v>
      </c>
      <c r="G98" s="51">
        <f t="shared" si="0"/>
        <v>3.4165262724857022</v>
      </c>
    </row>
    <row r="99" spans="1:7" ht="12.95" customHeight="1">
      <c r="A99" s="790">
        <f t="shared" si="2"/>
        <v>82</v>
      </c>
      <c r="B99" s="85" t="s">
        <v>3469</v>
      </c>
      <c r="C99" s="245" t="s">
        <v>3405</v>
      </c>
      <c r="D99" s="1353">
        <v>25929.943280841599</v>
      </c>
      <c r="E99" s="1353">
        <v>25672.982399999997</v>
      </c>
      <c r="F99" s="1496">
        <v>183240.77</v>
      </c>
      <c r="G99" s="51">
        <f t="shared" si="0"/>
        <v>7.137494473567668</v>
      </c>
    </row>
    <row r="100" spans="1:7" ht="12.95" customHeight="1">
      <c r="A100" s="790">
        <f t="shared" si="2"/>
        <v>83</v>
      </c>
      <c r="B100" s="85" t="s">
        <v>3470</v>
      </c>
      <c r="C100" s="245" t="s">
        <v>3405</v>
      </c>
      <c r="D100" s="1353">
        <v>227403.58392051299</v>
      </c>
      <c r="E100" s="1353">
        <v>225150.057</v>
      </c>
      <c r="F100" s="1496">
        <v>1487748.33</v>
      </c>
      <c r="G100" s="51">
        <f t="shared" si="0"/>
        <v>6.6078079207414993</v>
      </c>
    </row>
    <row r="101" spans="1:7" ht="12.95" customHeight="1">
      <c r="A101" s="790">
        <f t="shared" si="2"/>
        <v>84</v>
      </c>
      <c r="B101" s="85" t="s">
        <v>3471</v>
      </c>
      <c r="C101" s="245" t="s">
        <v>3405</v>
      </c>
      <c r="D101" s="1353">
        <v>83183.093070877818</v>
      </c>
      <c r="E101" s="1353">
        <v>82358.76420000002</v>
      </c>
      <c r="F101" s="1496">
        <v>846592.41</v>
      </c>
      <c r="G101" s="51">
        <f t="shared" si="0"/>
        <v>10.279323860957106</v>
      </c>
    </row>
    <row r="102" spans="1:7" ht="12.95" customHeight="1">
      <c r="A102" s="790">
        <f t="shared" si="2"/>
        <v>85</v>
      </c>
      <c r="B102" s="85" t="s">
        <v>3472</v>
      </c>
      <c r="C102" s="245" t="s">
        <v>3405</v>
      </c>
      <c r="D102" s="1353">
        <v>281079.22143401101</v>
      </c>
      <c r="E102" s="1353">
        <v>278293.77899999998</v>
      </c>
      <c r="F102" s="1496">
        <v>666263.51</v>
      </c>
      <c r="G102" s="51">
        <f t="shared" si="0"/>
        <v>2.3941013428115476</v>
      </c>
    </row>
    <row r="103" spans="1:7" ht="12.95" customHeight="1">
      <c r="A103" s="790">
        <f t="shared" si="2"/>
        <v>86</v>
      </c>
      <c r="B103" s="85" t="s">
        <v>3473</v>
      </c>
      <c r="C103" s="245" t="s">
        <v>3405</v>
      </c>
      <c r="D103" s="1353">
        <v>767.25374085359999</v>
      </c>
      <c r="E103" s="1353">
        <v>759.65039999999999</v>
      </c>
      <c r="F103" s="1496">
        <v>5844.92</v>
      </c>
      <c r="G103" s="51">
        <f t="shared" si="0"/>
        <v>7.6942235533608621</v>
      </c>
    </row>
    <row r="104" spans="1:7" ht="12.95" customHeight="1">
      <c r="A104" s="790">
        <f t="shared" si="2"/>
        <v>87</v>
      </c>
      <c r="B104" s="85" t="s">
        <v>3474</v>
      </c>
      <c r="C104" s="245" t="s">
        <v>3405</v>
      </c>
      <c r="D104" s="1353">
        <v>3059.5849133849997</v>
      </c>
      <c r="E104" s="1353">
        <v>3029.2649999999999</v>
      </c>
      <c r="F104" s="1496">
        <v>38159.919999999998</v>
      </c>
      <c r="G104" s="51">
        <f t="shared" si="0"/>
        <v>12.597088732745402</v>
      </c>
    </row>
    <row r="105" spans="1:7" ht="12.95" customHeight="1">
      <c r="A105" s="790">
        <f t="shared" si="2"/>
        <v>88</v>
      </c>
      <c r="B105" s="85" t="s">
        <v>3475</v>
      </c>
      <c r="C105" s="245" t="s">
        <v>3405</v>
      </c>
      <c r="D105" s="1353">
        <v>1834.9219326438001</v>
      </c>
      <c r="E105" s="1353">
        <v>1816.7382</v>
      </c>
      <c r="F105" s="1496">
        <v>23540.75</v>
      </c>
      <c r="G105" s="51">
        <f t="shared" si="0"/>
        <v>12.957700784846161</v>
      </c>
    </row>
    <row r="106" spans="1:7" ht="12.95" customHeight="1">
      <c r="A106" s="790">
        <f t="shared" si="2"/>
        <v>89</v>
      </c>
      <c r="B106" s="85" t="s">
        <v>3476</v>
      </c>
      <c r="C106" s="245" t="s">
        <v>3405</v>
      </c>
      <c r="D106" s="1353">
        <v>114.71500420380001</v>
      </c>
      <c r="E106" s="1353">
        <v>113.57820000000001</v>
      </c>
      <c r="F106" s="1496">
        <v>884.64</v>
      </c>
      <c r="G106" s="51">
        <f t="shared" si="0"/>
        <v>7.7888186289270296</v>
      </c>
    </row>
    <row r="107" spans="1:7" ht="12.95" customHeight="1">
      <c r="A107" s="790">
        <f t="shared" si="2"/>
        <v>90</v>
      </c>
      <c r="B107" s="610"/>
      <c r="C107" s="796"/>
      <c r="D107" s="796"/>
      <c r="E107" s="796"/>
      <c r="F107" s="796"/>
      <c r="G107" s="51" t="str">
        <f t="shared" si="0"/>
        <v xml:space="preserve"> </v>
      </c>
    </row>
    <row r="108" spans="1:7" ht="21" customHeight="1" thickBot="1">
      <c r="A108" s="791">
        <f t="shared" si="2"/>
        <v>91</v>
      </c>
      <c r="B108" s="1004" t="s">
        <v>2090</v>
      </c>
      <c r="C108" s="792"/>
      <c r="D108" s="1228">
        <f>SUM(D18:D107)</f>
        <v>10900254.290671239</v>
      </c>
      <c r="E108" s="1228">
        <f>SUM(E18:E107)</f>
        <v>10819901.382800002</v>
      </c>
      <c r="F108" s="787">
        <f>SUM(F18:F107)</f>
        <v>25832574.830000006</v>
      </c>
      <c r="G108" s="793">
        <f t="shared" si="0"/>
        <v>2.3875055710826625</v>
      </c>
    </row>
    <row r="109" spans="1:7">
      <c r="G109" t="s">
        <v>2844</v>
      </c>
    </row>
    <row r="110" spans="1:7">
      <c r="A110" s="48" t="s">
        <v>1553</v>
      </c>
      <c r="B110" s="48"/>
      <c r="C110" s="48"/>
      <c r="D110" s="48"/>
      <c r="E110" s="48"/>
      <c r="F110" s="48"/>
      <c r="G110" s="48"/>
    </row>
    <row r="116" spans="2:2">
      <c r="B116" s="70"/>
    </row>
    <row r="119" spans="2:2">
      <c r="B119" s="70"/>
    </row>
    <row r="120" spans="2:2">
      <c r="B120" s="70"/>
    </row>
    <row r="121" spans="2:2">
      <c r="B121" s="70"/>
    </row>
    <row r="122" spans="2:2">
      <c r="B122" s="70"/>
    </row>
    <row r="123" spans="2:2">
      <c r="B123" s="70"/>
    </row>
    <row r="124" spans="2:2">
      <c r="B124" s="70"/>
    </row>
  </sheetData>
  <customSheetViews>
    <customSheetView guid="{4928BF23-7841-445B-B276-4DDA011E86BA}" scale="60" colorId="22" showPageBreaks="1" fitToPage="1" view="pageBreakPreview" topLeftCell="A7">
      <selection activeCell="B44" sqref="B44"/>
      <pageMargins left="0.5" right="0.5" top="0.5" bottom="0.5" header="0" footer="0"/>
      <printOptions horizontalCentered="1" verticalCentered="1"/>
      <pageSetup scale="50" orientation="portrait" r:id="rId1"/>
      <headerFooter alignWithMargins="0"/>
    </customSheetView>
    <customSheetView guid="{10BEBEA5-666D-4E42-8C33-BE2CECB0CEEE}" scale="70" colorId="22" fitToPage="1">
      <pageMargins left="0.5" right="0.5" top="0.5" bottom="0.5" header="0" footer="0"/>
      <printOptions horizontalCentered="1" verticalCentered="1"/>
      <pageSetup scale="78" orientation="landscape" r:id="rId2"/>
      <headerFooter alignWithMargins="0"/>
    </customSheetView>
    <customSheetView guid="{7EABFE2B-86ED-418A-B3E7-C3498E6134E5}" scale="70" colorId="22" fitToPage="1">
      <pageMargins left="0.5" right="0.5" top="0.5" bottom="0.5" header="0" footer="0"/>
      <printOptions horizontalCentered="1" verticalCentered="1"/>
      <pageSetup scale="78" orientation="landscape" r:id="rId3"/>
      <headerFooter alignWithMargins="0"/>
    </customSheetView>
    <customSheetView guid="{8787D503-0E53-496F-A823-DBDA291CFB74}" scale="70" colorId="22" fitToPage="1">
      <pageMargins left="0.5" right="0.5" top="0.5" bottom="0.5" header="0" footer="0"/>
      <printOptions horizontalCentered="1" verticalCentered="1"/>
      <pageSetup scale="78" orientation="landscape" r:id="rId4"/>
      <headerFooter alignWithMargins="0"/>
    </customSheetView>
    <customSheetView guid="{56FC0D8B-DE78-4144-BF1E-B4BF4CC15D6C}" scale="70" colorId="22" fitToPage="1">
      <pageMargins left="0.5" right="0.5" top="0.5" bottom="0.5" header="0" footer="0"/>
      <printOptions horizontalCentered="1" verticalCentered="1"/>
      <pageSetup scale="78" orientation="landscape" r:id="rId5"/>
      <headerFooter alignWithMargins="0"/>
    </customSheetView>
    <customSheetView guid="{22D28A66-17F3-4A9A-B88B-6F61E2AD90F2}" scale="70" colorId="22" fitToPage="1">
      <pageMargins left="0.5" right="0.5" top="0.5" bottom="0.5" header="0" footer="0"/>
      <printOptions horizontalCentered="1" verticalCentered="1"/>
      <pageSetup scale="78" orientation="landscape" r:id="rId6"/>
      <headerFooter alignWithMargins="0"/>
    </customSheetView>
    <customSheetView guid="{38FEF62C-E434-43FF-91B6-A4BAF1D28941}" scale="70" colorId="22" fitToPage="1">
      <pageMargins left="0.5" right="0.5" top="0.5" bottom="0.5" header="0" footer="0"/>
      <printOptions horizontalCentered="1" verticalCentered="1"/>
      <pageSetup scale="78" orientation="landscape" r:id="rId7"/>
      <headerFooter alignWithMargins="0"/>
    </customSheetView>
    <customSheetView guid="{3B00EE9E-100B-4E0B-97A5-9938B41F46C6}" scale="70" colorId="22" fitToPage="1">
      <pageMargins left="0.5" right="0.5" top="0.5" bottom="0.5" header="0" footer="0"/>
      <printOptions horizontalCentered="1" verticalCentered="1"/>
      <pageSetup scale="78" orientation="landscape" r:id="rId8"/>
      <headerFooter alignWithMargins="0"/>
    </customSheetView>
    <customSheetView guid="{70140D13-E05C-4A32-B097-7656031EFC54}" scale="70" colorId="22" fitToPage="1">
      <pageMargins left="0.5" right="0.5" top="0.5" bottom="0.5" header="0" footer="0"/>
      <printOptions horizontalCentered="1" verticalCentered="1"/>
      <pageSetup scale="78" orientation="landscape" r:id="rId9"/>
      <headerFooter alignWithMargins="0"/>
    </customSheetView>
    <customSheetView guid="{3A57D69F-D25D-44C3-9DE0-88B774091642}" scale="70" colorId="22" fitToPage="1">
      <pageMargins left="0.5" right="0.5" top="0.5" bottom="0.5" header="0" footer="0"/>
      <printOptions horizontalCentered="1" verticalCentered="1"/>
      <pageSetup scale="78" orientation="landscape" r:id="rId10"/>
      <headerFooter alignWithMargins="0"/>
    </customSheetView>
    <customSheetView guid="{CA9A34E5-DE78-429D-AEC4-74C7250B775C}" scale="70" colorId="22" fitToPage="1">
      <pageMargins left="0.5" right="0.5" top="0.5" bottom="0.5" header="0" footer="0"/>
      <printOptions horizontalCentered="1" verticalCentered="1"/>
      <pageSetup scale="78" orientation="landscape" r:id="rId11"/>
      <headerFooter alignWithMargins="0"/>
    </customSheetView>
    <customSheetView guid="{B4A791FD-BFAC-4ED1-AC79-FF865E98E4E3}" scale="70" colorId="22" fitToPage="1">
      <selection activeCell="A108" sqref="A108:XFD108"/>
      <pageMargins left="0.5" right="0.5" top="0.5" bottom="0.5" header="0" footer="0"/>
      <printOptions horizontalCentered="1" verticalCentered="1"/>
      <pageSetup scale="78" orientation="landscape" r:id="rId12"/>
      <headerFooter alignWithMargins="0"/>
    </customSheetView>
    <customSheetView guid="{1DFCFAAB-BEA9-4033-B573-C1428C6D4616}" scale="70" colorId="22" showPageBreaks="1" fitToPage="1" topLeftCell="A55">
      <selection activeCell="B30" sqref="B30"/>
      <pageMargins left="0.5" right="0.5" top="0.5" bottom="0.5" header="0" footer="0"/>
      <printOptions horizontalCentered="1" verticalCentered="1"/>
      <pageSetup scale="51" orientation="portrait" r:id="rId13"/>
      <headerFooter alignWithMargins="0"/>
    </customSheetView>
    <customSheetView guid="{24B34512-AD5F-4011-887B-567D11190E35}" scale="70" colorId="22" fitToPage="1">
      <selection activeCell="B30" sqref="B30"/>
      <pageMargins left="0.5" right="0.5" top="0.5" bottom="0.5" header="0" footer="0"/>
      <printOptions horizontalCentered="1" verticalCentered="1"/>
      <pageSetup scale="78" orientation="landscape" r:id="rId14"/>
      <headerFooter alignWithMargins="0"/>
    </customSheetView>
  </customSheetViews>
  <printOptions horizontalCentered="1" verticalCentered="1"/>
  <pageMargins left="0.5" right="0.5" top="0.5" bottom="0.5" header="0" footer="0"/>
  <pageSetup scale="50" orientation="portrait" r:id="rId15"/>
  <headerFooter alignWithMargins="0"/>
</worksheet>
</file>

<file path=xl/worksheets/sheet48.xml><?xml version="1.0" encoding="utf-8"?>
<worksheet xmlns="http://schemas.openxmlformats.org/spreadsheetml/2006/main" xmlns:r="http://schemas.openxmlformats.org/officeDocument/2006/relationships">
  <sheetPr transitionEvaluation="1">
    <pageSetUpPr fitToPage="1"/>
  </sheetPr>
  <dimension ref="A1:E79"/>
  <sheetViews>
    <sheetView defaultGridColor="0" colorId="22" zoomScale="70" zoomScaleNormal="70" workbookViewId="0">
      <selection activeCell="B33" sqref="B33"/>
    </sheetView>
  </sheetViews>
  <sheetFormatPr defaultColWidth="9.6640625" defaultRowHeight="15"/>
  <cols>
    <col min="1" max="1" width="4.6640625" customWidth="1"/>
    <col min="2" max="3" width="30.6640625" customWidth="1"/>
    <col min="4" max="4" width="12.6640625" customWidth="1"/>
    <col min="5" max="5" width="14.6640625" customWidth="1"/>
    <col min="6" max="6" width="12.6640625" customWidth="1"/>
  </cols>
  <sheetData>
    <row r="1" spans="1:5" ht="15.75" thickBot="1">
      <c r="A1" s="43" t="str">
        <f>'Data Sheet'!$A$49</f>
        <v>Annual Report of Central Hudson Gas &amp; Electric Corp.</v>
      </c>
      <c r="D1" s="191" t="str">
        <f>'Data Sheet'!$A$45</f>
        <v>Year ended December 31, 2013</v>
      </c>
      <c r="E1" s="48"/>
    </row>
    <row r="2" spans="1:5">
      <c r="A2" s="636"/>
      <c r="B2" s="637"/>
      <c r="C2" s="637"/>
      <c r="D2" s="637"/>
      <c r="E2" s="638"/>
    </row>
    <row r="3" spans="1:5" ht="15.75">
      <c r="A3" s="196" t="s">
        <v>1554</v>
      </c>
      <c r="B3" s="214"/>
      <c r="C3" s="214"/>
      <c r="D3" s="214"/>
      <c r="E3" s="596"/>
    </row>
    <row r="4" spans="1:5">
      <c r="A4" s="198"/>
      <c r="B4" s="43"/>
      <c r="C4" s="43"/>
      <c r="D4" s="43"/>
      <c r="E4" s="199"/>
    </row>
    <row r="5" spans="1:5">
      <c r="A5" s="198"/>
      <c r="B5" s="43" t="s">
        <v>1555</v>
      </c>
      <c r="C5" s="43"/>
      <c r="D5" s="43"/>
      <c r="E5" s="199"/>
    </row>
    <row r="6" spans="1:5">
      <c r="A6" s="198"/>
      <c r="B6" s="43" t="s">
        <v>1556</v>
      </c>
      <c r="C6" s="43"/>
      <c r="D6" s="43"/>
      <c r="E6" s="199"/>
    </row>
    <row r="7" spans="1:5">
      <c r="A7" s="198"/>
      <c r="B7" s="43"/>
      <c r="C7" s="43"/>
      <c r="D7" s="43"/>
      <c r="E7" s="199"/>
    </row>
    <row r="8" spans="1:5">
      <c r="A8" s="198"/>
      <c r="B8" s="43" t="s">
        <v>2209</v>
      </c>
      <c r="C8" s="43"/>
      <c r="D8" s="43"/>
      <c r="E8" s="199"/>
    </row>
    <row r="9" spans="1:5">
      <c r="A9" s="198"/>
      <c r="B9" s="43"/>
      <c r="C9" s="43"/>
      <c r="D9" s="43"/>
      <c r="E9" s="199"/>
    </row>
    <row r="10" spans="1:5">
      <c r="A10" s="198"/>
      <c r="B10" s="43" t="s">
        <v>2210</v>
      </c>
      <c r="C10" s="43"/>
      <c r="D10" s="43"/>
      <c r="E10" s="199"/>
    </row>
    <row r="11" spans="1:5">
      <c r="A11" s="198"/>
      <c r="B11" s="43"/>
      <c r="C11" s="43"/>
      <c r="D11" s="43"/>
      <c r="E11" s="199"/>
    </row>
    <row r="12" spans="1:5">
      <c r="A12" s="639"/>
      <c r="B12" s="640"/>
      <c r="C12" s="640"/>
      <c r="D12" s="640"/>
      <c r="E12" s="641"/>
    </row>
    <row r="13" spans="1:5">
      <c r="A13" s="642"/>
      <c r="B13" s="43"/>
      <c r="C13" s="43"/>
      <c r="D13" s="43"/>
      <c r="E13" s="997" t="s">
        <v>2211</v>
      </c>
    </row>
    <row r="14" spans="1:5">
      <c r="A14" s="203" t="s">
        <v>1758</v>
      </c>
      <c r="B14" s="191" t="s">
        <v>2212</v>
      </c>
      <c r="C14" s="191"/>
      <c r="D14" s="191"/>
      <c r="E14" s="997" t="s">
        <v>1557</v>
      </c>
    </row>
    <row r="15" spans="1:5">
      <c r="A15" s="206" t="s">
        <v>1761</v>
      </c>
      <c r="B15" s="644" t="s">
        <v>2512</v>
      </c>
      <c r="C15" s="644"/>
      <c r="D15" s="644"/>
      <c r="E15" s="998" t="s">
        <v>2513</v>
      </c>
    </row>
    <row r="16" spans="1:5">
      <c r="A16" s="203">
        <v>1</v>
      </c>
      <c r="B16" s="43" t="s">
        <v>3292</v>
      </c>
      <c r="C16" s="43"/>
      <c r="D16" s="43"/>
      <c r="E16" s="645"/>
    </row>
    <row r="17" spans="1:5">
      <c r="A17" s="203">
        <v>2</v>
      </c>
      <c r="B17" s="43" t="s">
        <v>3676</v>
      </c>
      <c r="C17" s="43"/>
      <c r="D17" s="43"/>
      <c r="E17" s="643"/>
    </row>
    <row r="18" spans="1:5">
      <c r="A18" s="203">
        <v>3</v>
      </c>
      <c r="B18" s="43" t="s">
        <v>3293</v>
      </c>
      <c r="C18" s="43"/>
      <c r="D18" s="43"/>
      <c r="E18" s="645">
        <v>-254831</v>
      </c>
    </row>
    <row r="19" spans="1:5">
      <c r="A19" s="203">
        <v>4</v>
      </c>
      <c r="B19" s="1710" t="s">
        <v>3677</v>
      </c>
      <c r="C19" s="43"/>
      <c r="D19" s="43"/>
      <c r="E19" s="1382">
        <v>27037</v>
      </c>
    </row>
    <row r="20" spans="1:5">
      <c r="A20" s="203">
        <v>5</v>
      </c>
      <c r="B20" s="43" t="s">
        <v>3294</v>
      </c>
      <c r="C20" s="43"/>
      <c r="D20" s="43"/>
      <c r="E20" s="1382">
        <v>21497</v>
      </c>
    </row>
    <row r="21" spans="1:5">
      <c r="A21" s="203">
        <v>6</v>
      </c>
      <c r="B21" s="43" t="s">
        <v>3295</v>
      </c>
      <c r="C21" s="43"/>
      <c r="D21" s="43"/>
      <c r="E21" s="1382">
        <v>141852</v>
      </c>
    </row>
    <row r="22" spans="1:5">
      <c r="A22" s="203">
        <v>7</v>
      </c>
      <c r="B22" s="43" t="s">
        <v>3296</v>
      </c>
      <c r="C22" s="43"/>
      <c r="D22" s="43"/>
      <c r="E22" s="1382">
        <v>-1865494</v>
      </c>
    </row>
    <row r="23" spans="1:5">
      <c r="A23" s="203">
        <v>8</v>
      </c>
      <c r="B23" s="43" t="s">
        <v>3297</v>
      </c>
      <c r="C23" s="43"/>
      <c r="D23" s="43"/>
      <c r="E23" s="1382">
        <v>-629633</v>
      </c>
    </row>
    <row r="24" spans="1:5">
      <c r="A24" s="203">
        <v>9</v>
      </c>
      <c r="B24" s="43" t="s">
        <v>3298</v>
      </c>
      <c r="C24" s="43"/>
      <c r="D24" s="43"/>
      <c r="E24" s="1382">
        <v>106488</v>
      </c>
    </row>
    <row r="25" spans="1:5">
      <c r="A25" s="203">
        <v>10</v>
      </c>
      <c r="B25" s="1732" t="s">
        <v>3299</v>
      </c>
      <c r="C25" s="43"/>
      <c r="D25" s="43"/>
      <c r="E25" s="1382">
        <v>205318</v>
      </c>
    </row>
    <row r="26" spans="1:5">
      <c r="A26" s="203">
        <v>11</v>
      </c>
      <c r="B26" s="43" t="s">
        <v>3300</v>
      </c>
      <c r="C26" s="43"/>
      <c r="D26" s="43"/>
      <c r="E26" s="645">
        <v>-598336</v>
      </c>
    </row>
    <row r="27" spans="1:5">
      <c r="A27" s="203">
        <v>12</v>
      </c>
      <c r="B27" s="43" t="s">
        <v>3301</v>
      </c>
      <c r="C27" s="43"/>
      <c r="D27" s="43"/>
      <c r="E27" s="1382">
        <v>79447</v>
      </c>
    </row>
    <row r="28" spans="1:5">
      <c r="A28" s="203">
        <v>13</v>
      </c>
      <c r="B28" s="1080" t="s">
        <v>3302</v>
      </c>
      <c r="C28" s="43"/>
      <c r="D28" s="43"/>
      <c r="E28" s="1382">
        <v>-138750</v>
      </c>
    </row>
    <row r="29" spans="1:5">
      <c r="A29" s="203">
        <v>14</v>
      </c>
      <c r="B29" s="43"/>
      <c r="C29" s="43"/>
      <c r="D29" s="43"/>
      <c r="E29" s="643"/>
    </row>
    <row r="30" spans="1:5">
      <c r="A30" s="203">
        <v>15</v>
      </c>
      <c r="B30" s="43"/>
      <c r="C30" s="43"/>
      <c r="D30" s="43"/>
      <c r="E30" s="643"/>
    </row>
    <row r="31" spans="1:5">
      <c r="A31" s="203">
        <v>16</v>
      </c>
      <c r="B31" s="43"/>
      <c r="C31" s="43"/>
      <c r="D31" s="43"/>
      <c r="E31" s="645"/>
    </row>
    <row r="32" spans="1:5">
      <c r="A32" s="203">
        <v>17</v>
      </c>
      <c r="B32" s="43"/>
      <c r="C32" s="43"/>
      <c r="D32" s="43"/>
      <c r="E32" s="643"/>
    </row>
    <row r="33" spans="1:5">
      <c r="A33" s="203">
        <v>18</v>
      </c>
      <c r="B33" s="43"/>
      <c r="C33" s="43"/>
      <c r="D33" s="43"/>
      <c r="E33" s="643"/>
    </row>
    <row r="34" spans="1:5">
      <c r="A34" s="203">
        <v>19</v>
      </c>
      <c r="B34" s="43"/>
      <c r="C34" s="43"/>
      <c r="D34" s="43"/>
      <c r="E34" s="643"/>
    </row>
    <row r="35" spans="1:5">
      <c r="A35" s="203">
        <v>20</v>
      </c>
      <c r="B35" s="43"/>
      <c r="C35" s="43"/>
      <c r="D35" s="43"/>
      <c r="E35" s="645"/>
    </row>
    <row r="36" spans="1:5">
      <c r="A36" s="203">
        <v>21</v>
      </c>
      <c r="B36" s="1653"/>
      <c r="C36" s="43"/>
      <c r="D36" s="43"/>
      <c r="E36" s="643"/>
    </row>
    <row r="37" spans="1:5">
      <c r="A37" s="203">
        <v>22</v>
      </c>
      <c r="B37" s="43"/>
      <c r="C37" s="43"/>
      <c r="D37" s="43"/>
      <c r="E37" s="646"/>
    </row>
    <row r="38" spans="1:5">
      <c r="A38" s="203">
        <v>23</v>
      </c>
      <c r="B38" s="43"/>
      <c r="C38" s="43"/>
      <c r="D38" s="43"/>
      <c r="E38" s="643"/>
    </row>
    <row r="39" spans="1:5">
      <c r="A39" s="203">
        <v>24</v>
      </c>
      <c r="B39" s="43"/>
      <c r="C39" s="43"/>
      <c r="D39" s="43"/>
      <c r="E39" s="646"/>
    </row>
    <row r="40" spans="1:5">
      <c r="A40" s="203">
        <v>25</v>
      </c>
      <c r="B40" s="43"/>
      <c r="C40" s="43"/>
      <c r="D40" s="43"/>
      <c r="E40" s="646"/>
    </row>
    <row r="41" spans="1:5">
      <c r="A41" s="203">
        <v>26</v>
      </c>
      <c r="B41" s="43"/>
      <c r="C41" s="43"/>
      <c r="D41" s="43"/>
      <c r="E41" s="646"/>
    </row>
    <row r="42" spans="1:5">
      <c r="A42" s="203">
        <v>27</v>
      </c>
      <c r="B42" s="43"/>
      <c r="C42" s="43"/>
      <c r="D42" s="43"/>
      <c r="E42" s="643"/>
    </row>
    <row r="43" spans="1:5">
      <c r="A43" s="203">
        <v>28</v>
      </c>
      <c r="B43" s="43"/>
      <c r="C43" s="43"/>
      <c r="D43" s="43"/>
      <c r="E43" s="643"/>
    </row>
    <row r="44" spans="1:5">
      <c r="A44" s="203">
        <v>29</v>
      </c>
      <c r="B44" s="1653"/>
      <c r="C44" s="43"/>
      <c r="D44" s="43"/>
      <c r="E44" s="643"/>
    </row>
    <row r="45" spans="1:5">
      <c r="A45" s="203">
        <v>30</v>
      </c>
      <c r="B45" s="43"/>
      <c r="C45" s="43"/>
      <c r="D45" s="43"/>
      <c r="E45" s="643"/>
    </row>
    <row r="46" spans="1:5">
      <c r="A46" s="203">
        <v>31</v>
      </c>
      <c r="B46" s="43"/>
      <c r="C46" s="43"/>
      <c r="D46" s="43"/>
      <c r="E46" s="643"/>
    </row>
    <row r="47" spans="1:5">
      <c r="A47" s="203">
        <v>32</v>
      </c>
      <c r="B47" s="43"/>
      <c r="C47" s="43"/>
      <c r="D47" s="43"/>
      <c r="E47" s="643"/>
    </row>
    <row r="48" spans="1:5">
      <c r="A48" s="203">
        <v>33</v>
      </c>
      <c r="B48" s="43"/>
      <c r="C48" s="43"/>
      <c r="D48" s="43"/>
      <c r="E48" s="643"/>
    </row>
    <row r="49" spans="1:5">
      <c r="A49" s="203">
        <v>34</v>
      </c>
      <c r="B49" s="43"/>
      <c r="C49" s="43"/>
      <c r="D49" s="43"/>
      <c r="E49" s="643"/>
    </row>
    <row r="50" spans="1:5">
      <c r="A50" s="203">
        <v>35</v>
      </c>
      <c r="B50" s="43"/>
      <c r="C50" s="43"/>
      <c r="D50" s="43"/>
      <c r="E50" s="643"/>
    </row>
    <row r="51" spans="1:5">
      <c r="A51" s="203">
        <v>36</v>
      </c>
      <c r="B51" s="43"/>
      <c r="C51" s="43"/>
      <c r="D51" s="43"/>
      <c r="E51" s="643"/>
    </row>
    <row r="52" spans="1:5">
      <c r="A52" s="203">
        <v>37</v>
      </c>
      <c r="B52" s="43"/>
      <c r="C52" s="43"/>
      <c r="D52" s="43"/>
      <c r="E52" s="643"/>
    </row>
    <row r="53" spans="1:5">
      <c r="A53" s="203">
        <v>38</v>
      </c>
      <c r="B53" s="43"/>
      <c r="C53" s="43"/>
      <c r="D53" s="43"/>
      <c r="E53" s="643"/>
    </row>
    <row r="54" spans="1:5">
      <c r="A54" s="203">
        <v>39</v>
      </c>
      <c r="B54" s="43"/>
      <c r="C54" s="43"/>
      <c r="D54" s="43"/>
      <c r="E54" s="643"/>
    </row>
    <row r="55" spans="1:5">
      <c r="A55" s="203">
        <v>40</v>
      </c>
      <c r="B55" s="43"/>
      <c r="C55" s="43"/>
      <c r="D55" s="43"/>
      <c r="E55" s="643"/>
    </row>
    <row r="56" spans="1:5">
      <c r="A56" s="203">
        <v>41</v>
      </c>
      <c r="B56" s="43"/>
      <c r="C56" s="43"/>
      <c r="D56" s="43"/>
      <c r="E56" s="643"/>
    </row>
    <row r="57" spans="1:5">
      <c r="A57" s="203">
        <v>42</v>
      </c>
      <c r="B57" s="43"/>
      <c r="C57" s="43"/>
      <c r="D57" s="43"/>
      <c r="E57" s="643"/>
    </row>
    <row r="58" spans="1:5">
      <c r="A58" s="203">
        <v>43</v>
      </c>
      <c r="B58" s="43"/>
      <c r="C58" s="43"/>
      <c r="D58" s="43"/>
      <c r="E58" s="643"/>
    </row>
    <row r="59" spans="1:5">
      <c r="A59" s="203">
        <v>44</v>
      </c>
      <c r="B59" s="43"/>
      <c r="C59" s="43"/>
      <c r="D59" s="43"/>
      <c r="E59" s="643"/>
    </row>
    <row r="60" spans="1:5">
      <c r="A60" s="203">
        <v>45</v>
      </c>
      <c r="B60" s="43"/>
      <c r="C60" s="43"/>
      <c r="D60" s="43"/>
      <c r="E60" s="643"/>
    </row>
    <row r="61" spans="1:5">
      <c r="A61" s="203">
        <v>46</v>
      </c>
      <c r="B61" s="43"/>
      <c r="C61" s="43"/>
      <c r="D61" s="43"/>
      <c r="E61" s="643"/>
    </row>
    <row r="62" spans="1:5" ht="15.75" thickBot="1">
      <c r="A62" s="647">
        <v>47</v>
      </c>
      <c r="B62" s="217"/>
      <c r="C62" s="217"/>
      <c r="D62" s="1005" t="s">
        <v>2090</v>
      </c>
      <c r="E62" s="648">
        <f>SUM(E16:E61)</f>
        <v>-2905405</v>
      </c>
    </row>
    <row r="63" spans="1:5">
      <c r="A63" s="43"/>
      <c r="B63" s="43"/>
      <c r="C63" s="43"/>
      <c r="D63" s="43"/>
      <c r="E63" s="43" t="s">
        <v>2844</v>
      </c>
    </row>
    <row r="64" spans="1:5">
      <c r="A64" s="191" t="s">
        <v>1558</v>
      </c>
      <c r="B64" s="191"/>
      <c r="C64" s="191"/>
      <c r="D64" s="191"/>
      <c r="E64" s="191"/>
    </row>
    <row r="71" spans="2:2">
      <c r="B71" s="70"/>
    </row>
    <row r="74" spans="2:2">
      <c r="B74" s="70"/>
    </row>
    <row r="75" spans="2:2">
      <c r="B75" s="70"/>
    </row>
    <row r="76" spans="2:2">
      <c r="B76" s="70"/>
    </row>
    <row r="77" spans="2:2">
      <c r="B77" s="70"/>
    </row>
    <row r="78" spans="2:2">
      <c r="B78" s="70"/>
    </row>
    <row r="79" spans="2:2">
      <c r="B79" s="70"/>
    </row>
  </sheetData>
  <customSheetViews>
    <customSheetView guid="{4928BF23-7841-445B-B276-4DDA011E86BA}" scale="70" colorId="22" fitToPage="1" topLeftCell="A13">
      <selection activeCell="B44" sqref="B44"/>
      <pageMargins left="0.5" right="0.5" top="0.5" bottom="0.5" header="0" footer="0"/>
      <printOptions horizontalCentered="1" verticalCentered="1"/>
      <pageSetup scale="76" orientation="portrait" r:id="rId1"/>
      <headerFooter alignWithMargins="0"/>
    </customSheetView>
    <customSheetView guid="{10BEBEA5-666D-4E42-8C33-BE2CECB0CEEE}" scale="70" colorId="22" fitToPage="1">
      <selection activeCell="E62" sqref="E62"/>
      <pageMargins left="0.5" right="0.5" top="0.5" bottom="0.5" header="0" footer="0"/>
      <printOptions horizontalCentered="1" verticalCentered="1"/>
      <pageSetup scale="73" orientation="portrait" r:id="rId2"/>
      <headerFooter alignWithMargins="0"/>
    </customSheetView>
    <customSheetView guid="{7EABFE2B-86ED-418A-B3E7-C3498E6134E5}" scale="70" colorId="22" fitToPage="1">
      <selection activeCell="E62" sqref="E62"/>
      <pageMargins left="0.5" right="0.5" top="0.5" bottom="0.5" header="0" footer="0"/>
      <printOptions horizontalCentered="1" verticalCentered="1"/>
      <pageSetup scale="73" orientation="portrait" r:id="rId3"/>
      <headerFooter alignWithMargins="0"/>
    </customSheetView>
    <customSheetView guid="{8787D503-0E53-496F-A823-DBDA291CFB74}" scale="70" colorId="22" fitToPage="1">
      <pageMargins left="0.5" right="0.5" top="0.5" bottom="0.5" header="0" footer="0"/>
      <printOptions horizontalCentered="1" verticalCentered="1"/>
      <pageSetup scale="73" orientation="portrait" r:id="rId4"/>
      <headerFooter alignWithMargins="0"/>
    </customSheetView>
    <customSheetView guid="{56FC0D8B-DE78-4144-BF1E-B4BF4CC15D6C}" scale="70" colorId="22" fitToPage="1">
      <pageMargins left="0.5" right="0.5" top="0.5" bottom="0.5" header="0" footer="0"/>
      <printOptions horizontalCentered="1" verticalCentered="1"/>
      <pageSetup scale="73" orientation="portrait" r:id="rId5"/>
      <headerFooter alignWithMargins="0"/>
    </customSheetView>
    <customSheetView guid="{22D28A66-17F3-4A9A-B88B-6F61E2AD90F2}" scale="70" colorId="22" fitToPage="1">
      <pageMargins left="0.5" right="0.5" top="0.5" bottom="0.5" header="0" footer="0"/>
      <printOptions horizontalCentered="1" verticalCentered="1"/>
      <pageSetup scale="73" orientation="portrait" r:id="rId6"/>
      <headerFooter alignWithMargins="0"/>
    </customSheetView>
    <customSheetView guid="{38FEF62C-E434-43FF-91B6-A4BAF1D28941}" scale="70" colorId="22" fitToPage="1">
      <pageMargins left="0.5" right="0.5" top="0.5" bottom="0.5" header="0" footer="0"/>
      <printOptions horizontalCentered="1" verticalCentered="1"/>
      <pageSetup scale="73" orientation="portrait" r:id="rId7"/>
      <headerFooter alignWithMargins="0"/>
    </customSheetView>
    <customSheetView guid="{3B00EE9E-100B-4E0B-97A5-9938B41F46C6}" scale="70" colorId="22" fitToPage="1">
      <pageMargins left="0.5" right="0.5" top="0.5" bottom="0.5" header="0" footer="0"/>
      <printOptions horizontalCentered="1" verticalCentered="1"/>
      <pageSetup scale="73" orientation="portrait" r:id="rId8"/>
      <headerFooter alignWithMargins="0"/>
    </customSheetView>
    <customSheetView guid="{70140D13-E05C-4A32-B097-7656031EFC54}" scale="70" colorId="22" fitToPage="1">
      <pageMargins left="0.5" right="0.5" top="0.5" bottom="0.5" header="0" footer="0"/>
      <printOptions horizontalCentered="1" verticalCentered="1"/>
      <pageSetup scale="73" orientation="portrait" r:id="rId9"/>
      <headerFooter alignWithMargins="0"/>
    </customSheetView>
    <customSheetView guid="{3A57D69F-D25D-44C3-9DE0-88B774091642}" scale="70" colorId="22" fitToPage="1">
      <pageMargins left="0.5" right="0.5" top="0.5" bottom="0.5" header="0" footer="0"/>
      <printOptions horizontalCentered="1" verticalCentered="1"/>
      <pageSetup scale="73" orientation="portrait" r:id="rId10"/>
      <headerFooter alignWithMargins="0"/>
    </customSheetView>
    <customSheetView guid="{CA9A34E5-DE78-429D-AEC4-74C7250B775C}" scale="70" colorId="22" fitToPage="1">
      <pageMargins left="0.5" right="0.5" top="0.5" bottom="0.5" header="0" footer="0"/>
      <printOptions horizontalCentered="1" verticalCentered="1"/>
      <pageSetup scale="73" orientation="portrait" r:id="rId11"/>
      <headerFooter alignWithMargins="0"/>
    </customSheetView>
    <customSheetView guid="{B4A791FD-BFAC-4ED1-AC79-FF865E98E4E3}" scale="70" colorId="22" fitToPage="1">
      <selection activeCell="E62" sqref="E62"/>
      <pageMargins left="0.5" right="0.5" top="0.5" bottom="0.5" header="0" footer="0"/>
      <printOptions horizontalCentered="1" verticalCentered="1"/>
      <pageSetup scale="73" orientation="portrait" r:id="rId12"/>
      <headerFooter alignWithMargins="0"/>
    </customSheetView>
    <customSheetView guid="{1DFCFAAB-BEA9-4033-B573-C1428C6D4616}" scale="70" colorId="22" showPageBreaks="1" fitToPage="1" topLeftCell="A46">
      <selection activeCell="E62" sqref="E62"/>
      <pageMargins left="0.5" right="0.5" top="0.5" bottom="0.5" header="0" footer="0"/>
      <printOptions horizontalCentered="1" verticalCentered="1"/>
      <pageSetup scale="76" orientation="portrait" r:id="rId13"/>
      <headerFooter alignWithMargins="0"/>
    </customSheetView>
    <customSheetView guid="{24B34512-AD5F-4011-887B-567D11190E35}" scale="70" colorId="22" fitToPage="1">
      <selection activeCell="E62" sqref="E62"/>
      <pageMargins left="0.5" right="0.5" top="0.5" bottom="0.5" header="0" footer="0"/>
      <printOptions horizontalCentered="1" verticalCentered="1"/>
      <pageSetup scale="73" orientation="portrait" r:id="rId14"/>
      <headerFooter alignWithMargins="0"/>
    </customSheetView>
  </customSheetViews>
  <printOptions horizontalCentered="1" verticalCentered="1"/>
  <pageMargins left="0.5" right="0.5" top="0.5" bottom="0.5" header="0" footer="0"/>
  <pageSetup scale="76" orientation="portrait" r:id="rId15"/>
  <headerFooter alignWithMargins="0"/>
</worksheet>
</file>

<file path=xl/worksheets/sheet49.xml><?xml version="1.0" encoding="utf-8"?>
<worksheet xmlns="http://schemas.openxmlformats.org/spreadsheetml/2006/main" xmlns:r="http://schemas.openxmlformats.org/officeDocument/2006/relationships">
  <sheetPr transitionEvaluation="1"/>
  <dimension ref="A1:H210"/>
  <sheetViews>
    <sheetView defaultGridColor="0" topLeftCell="A13" colorId="22" zoomScale="85" zoomScaleNormal="85" workbookViewId="0">
      <selection activeCell="B39" sqref="B39"/>
    </sheetView>
  </sheetViews>
  <sheetFormatPr defaultColWidth="9.6640625" defaultRowHeight="15"/>
  <cols>
    <col min="1" max="1" width="4.6640625" customWidth="1"/>
    <col min="2" max="2" width="35.21875" customWidth="1"/>
    <col min="3" max="3" width="12.6640625" customWidth="1"/>
    <col min="4" max="4" width="14.6640625" customWidth="1"/>
    <col min="5" max="5" width="13.88671875" customWidth="1"/>
    <col min="6" max="6" width="14.44140625" customWidth="1"/>
    <col min="7" max="7" width="19.33203125" customWidth="1"/>
  </cols>
  <sheetData>
    <row r="1" spans="1:7" ht="15.75" thickBot="1">
      <c r="A1" s="43" t="str">
        <f>'Data Sheet'!$A$49</f>
        <v>Annual Report of Central Hudson Gas &amp; Electric Corp.</v>
      </c>
      <c r="F1" s="191" t="str">
        <f>'Data Sheet'!$A$45</f>
        <v>Year ended December 31, 2013</v>
      </c>
      <c r="G1" s="48"/>
    </row>
    <row r="2" spans="1:7">
      <c r="A2" s="44"/>
      <c r="B2" s="45"/>
      <c r="C2" s="45"/>
      <c r="D2" s="45"/>
      <c r="E2" s="45"/>
      <c r="F2" s="45"/>
      <c r="G2" s="46"/>
    </row>
    <row r="3" spans="1:7" ht="15.75">
      <c r="A3" s="794" t="s">
        <v>1559</v>
      </c>
      <c r="B3" s="48"/>
      <c r="C3" s="48"/>
      <c r="D3" s="48"/>
      <c r="E3" s="48"/>
      <c r="F3" s="48"/>
      <c r="G3" s="49"/>
    </row>
    <row r="4" spans="1:7">
      <c r="A4" s="50"/>
      <c r="G4" s="51"/>
    </row>
    <row r="5" spans="1:7">
      <c r="A5" s="795" t="s">
        <v>1560</v>
      </c>
      <c r="G5" s="51"/>
    </row>
    <row r="6" spans="1:7">
      <c r="A6" s="795" t="s">
        <v>1561</v>
      </c>
      <c r="G6" s="51"/>
    </row>
    <row r="7" spans="1:7">
      <c r="A7" s="795" t="s">
        <v>1562</v>
      </c>
      <c r="G7" s="51"/>
    </row>
    <row r="8" spans="1:7">
      <c r="A8" s="795" t="s">
        <v>1563</v>
      </c>
      <c r="G8" s="51"/>
    </row>
    <row r="9" spans="1:7">
      <c r="A9" s="795" t="s">
        <v>1564</v>
      </c>
      <c r="G9" s="51"/>
    </row>
    <row r="10" spans="1:7">
      <c r="A10" s="795" t="s">
        <v>1565</v>
      </c>
      <c r="G10" s="51"/>
    </row>
    <row r="11" spans="1:7">
      <c r="A11" s="795" t="s">
        <v>1566</v>
      </c>
      <c r="G11" s="51"/>
    </row>
    <row r="12" spans="1:7">
      <c r="A12" s="795" t="s">
        <v>1567</v>
      </c>
      <c r="G12" s="51"/>
    </row>
    <row r="13" spans="1:7">
      <c r="A13" s="795" t="s">
        <v>1087</v>
      </c>
      <c r="G13" s="51"/>
    </row>
    <row r="14" spans="1:7">
      <c r="A14" s="795" t="s">
        <v>1088</v>
      </c>
      <c r="G14" s="51"/>
    </row>
    <row r="15" spans="1:7">
      <c r="A15" s="795" t="s">
        <v>581</v>
      </c>
      <c r="G15" s="51"/>
    </row>
    <row r="16" spans="1:7">
      <c r="A16" s="795" t="s">
        <v>1089</v>
      </c>
      <c r="G16" s="51"/>
    </row>
    <row r="17" spans="1:7">
      <c r="A17" s="220"/>
      <c r="B17" s="143"/>
      <c r="C17" s="143"/>
      <c r="D17" s="143"/>
      <c r="E17" s="143"/>
      <c r="F17" s="143"/>
      <c r="G17" s="144"/>
    </row>
    <row r="18" spans="1:7">
      <c r="A18" s="588"/>
      <c r="B18" s="147"/>
      <c r="C18" s="147"/>
      <c r="D18" s="147"/>
      <c r="E18" s="855" t="s">
        <v>974</v>
      </c>
      <c r="F18" s="855" t="s">
        <v>1090</v>
      </c>
      <c r="G18" s="57" t="s">
        <v>1545</v>
      </c>
    </row>
    <row r="19" spans="1:7">
      <c r="A19" s="588"/>
      <c r="B19" s="147"/>
      <c r="C19" s="147"/>
      <c r="D19" s="147"/>
      <c r="E19" s="855" t="s">
        <v>1091</v>
      </c>
      <c r="F19" s="855" t="s">
        <v>1092</v>
      </c>
      <c r="G19" s="57" t="s">
        <v>973</v>
      </c>
    </row>
    <row r="20" spans="1:7">
      <c r="A20" s="588" t="s">
        <v>2411</v>
      </c>
      <c r="B20" s="855" t="s">
        <v>1093</v>
      </c>
      <c r="C20" s="855" t="s">
        <v>977</v>
      </c>
      <c r="D20" s="855" t="s">
        <v>1545</v>
      </c>
      <c r="E20" s="855" t="s">
        <v>2344</v>
      </c>
      <c r="F20" s="855" t="s">
        <v>1094</v>
      </c>
      <c r="G20" s="57" t="s">
        <v>1095</v>
      </c>
    </row>
    <row r="21" spans="1:7">
      <c r="A21" s="676" t="s">
        <v>2417</v>
      </c>
      <c r="B21" s="856" t="s">
        <v>2512</v>
      </c>
      <c r="C21" s="856" t="s">
        <v>2513</v>
      </c>
      <c r="D21" s="856" t="s">
        <v>644</v>
      </c>
      <c r="E21" s="856" t="s">
        <v>693</v>
      </c>
      <c r="F21" s="856" t="s">
        <v>1725</v>
      </c>
      <c r="G21" s="857" t="s">
        <v>1726</v>
      </c>
    </row>
    <row r="22" spans="1:7">
      <c r="A22" s="588">
        <v>1</v>
      </c>
      <c r="B22" s="1501" t="s">
        <v>1096</v>
      </c>
      <c r="C22" s="763"/>
      <c r="D22" s="763"/>
      <c r="E22" s="763"/>
      <c r="F22" s="1172" t="str">
        <f t="shared" ref="F22:F64" si="0">IF(ISERR(+C22/+E22)," ",(+C22/+E22))</f>
        <v xml:space="preserve"> </v>
      </c>
      <c r="G22" s="830" t="str">
        <f t="shared" ref="G22:G64" si="1">IF(ISERR(+D22/+C22)," ",(+D22/+C22))</f>
        <v xml:space="preserve"> </v>
      </c>
    </row>
    <row r="23" spans="1:7">
      <c r="A23" s="588">
        <v>2</v>
      </c>
      <c r="B23" s="1501"/>
      <c r="C23" s="763"/>
      <c r="D23" s="762"/>
      <c r="E23" s="763"/>
      <c r="F23" s="1172" t="str">
        <f t="shared" si="0"/>
        <v xml:space="preserve"> </v>
      </c>
      <c r="G23" s="830" t="str">
        <f t="shared" si="1"/>
        <v xml:space="preserve"> </v>
      </c>
    </row>
    <row r="24" spans="1:7">
      <c r="A24" s="588">
        <v>3</v>
      </c>
      <c r="B24" s="1502" t="s">
        <v>3484</v>
      </c>
      <c r="C24" s="763">
        <v>4220742</v>
      </c>
      <c r="D24" s="763">
        <v>63080918</v>
      </c>
      <c r="E24" s="763">
        <v>53328</v>
      </c>
      <c r="F24" s="1172">
        <f t="shared" si="0"/>
        <v>79.146827182718269</v>
      </c>
      <c r="G24" s="830">
        <f t="shared" si="1"/>
        <v>14.945456983629892</v>
      </c>
    </row>
    <row r="25" spans="1:7">
      <c r="A25" s="588">
        <v>4</v>
      </c>
      <c r="B25" s="1502" t="s">
        <v>3485</v>
      </c>
      <c r="C25" s="763">
        <v>313</v>
      </c>
      <c r="D25" s="763">
        <v>4678</v>
      </c>
      <c r="E25" s="763">
        <v>4</v>
      </c>
      <c r="F25" s="1172">
        <f t="shared" si="0"/>
        <v>78.25</v>
      </c>
      <c r="G25" s="830">
        <f t="shared" si="1"/>
        <v>14.945686900958467</v>
      </c>
    </row>
    <row r="26" spans="1:7">
      <c r="A26" s="588">
        <v>5</v>
      </c>
      <c r="B26" s="1502"/>
      <c r="C26" s="763"/>
      <c r="D26" s="763"/>
      <c r="E26" s="763"/>
      <c r="F26" s="1172" t="str">
        <f t="shared" si="0"/>
        <v xml:space="preserve"> </v>
      </c>
      <c r="G26" s="830" t="str">
        <f t="shared" si="1"/>
        <v xml:space="preserve"> </v>
      </c>
    </row>
    <row r="27" spans="1:7">
      <c r="A27" s="588">
        <v>6</v>
      </c>
      <c r="B27" s="1503" t="s">
        <v>3486</v>
      </c>
      <c r="C27" s="763"/>
      <c r="D27" s="763"/>
      <c r="E27" s="763"/>
      <c r="F27" s="1172" t="str">
        <f t="shared" si="0"/>
        <v xml:space="preserve"> </v>
      </c>
      <c r="G27" s="830" t="str">
        <f t="shared" si="1"/>
        <v xml:space="preserve"> </v>
      </c>
    </row>
    <row r="28" spans="1:7">
      <c r="A28" s="588">
        <v>7</v>
      </c>
      <c r="B28" s="1503" t="s">
        <v>3487</v>
      </c>
      <c r="C28" s="763"/>
      <c r="D28" s="763"/>
      <c r="E28" s="763"/>
      <c r="F28" s="1172" t="str">
        <f t="shared" si="0"/>
        <v xml:space="preserve"> </v>
      </c>
      <c r="G28" s="830" t="str">
        <f t="shared" si="1"/>
        <v xml:space="preserve"> </v>
      </c>
    </row>
    <row r="29" spans="1:7">
      <c r="A29" s="588">
        <v>8</v>
      </c>
      <c r="B29" s="1503" t="s">
        <v>3491</v>
      </c>
      <c r="C29" s="763"/>
      <c r="D29" s="763"/>
      <c r="E29" s="763"/>
      <c r="F29" s="1172" t="str">
        <f t="shared" si="0"/>
        <v xml:space="preserve"> </v>
      </c>
      <c r="G29" s="830" t="str">
        <f t="shared" si="1"/>
        <v xml:space="preserve"> </v>
      </c>
    </row>
    <row r="30" spans="1:7">
      <c r="A30" s="588">
        <v>9</v>
      </c>
      <c r="B30" s="146"/>
      <c r="C30" s="763"/>
      <c r="D30" s="763"/>
      <c r="E30" s="763"/>
      <c r="F30" s="1172" t="str">
        <f t="shared" si="0"/>
        <v xml:space="preserve"> </v>
      </c>
      <c r="G30" s="830" t="str">
        <f t="shared" si="1"/>
        <v xml:space="preserve"> </v>
      </c>
    </row>
    <row r="31" spans="1:7">
      <c r="A31" s="588">
        <v>10</v>
      </c>
      <c r="B31" s="146"/>
      <c r="C31" s="763"/>
      <c r="D31" s="763"/>
      <c r="E31" s="763"/>
      <c r="F31" s="1172" t="str">
        <f t="shared" si="0"/>
        <v xml:space="preserve"> </v>
      </c>
      <c r="G31" s="830" t="str">
        <f t="shared" si="1"/>
        <v xml:space="preserve"> </v>
      </c>
    </row>
    <row r="32" spans="1:7">
      <c r="A32" s="588">
        <v>11</v>
      </c>
      <c r="B32" s="1229"/>
      <c r="C32" s="763"/>
      <c r="D32" s="763"/>
      <c r="E32" s="763"/>
      <c r="F32" s="1172" t="str">
        <f t="shared" si="0"/>
        <v xml:space="preserve"> </v>
      </c>
      <c r="G32" s="830" t="str">
        <f t="shared" si="1"/>
        <v xml:space="preserve"> </v>
      </c>
    </row>
    <row r="33" spans="1:7">
      <c r="A33" s="588">
        <v>12</v>
      </c>
      <c r="B33" s="847" t="s">
        <v>1097</v>
      </c>
      <c r="C33" s="807">
        <f>SUM(C23:C32)</f>
        <v>4221055</v>
      </c>
      <c r="D33" s="1165">
        <f>SUM(D23:D32)</f>
        <v>63085596</v>
      </c>
      <c r="E33" s="807">
        <f>SUM(E23:E32)</f>
        <v>53332</v>
      </c>
      <c r="F33" s="1163">
        <f t="shared" si="0"/>
        <v>79.146759918997972</v>
      </c>
      <c r="G33" s="1164">
        <f t="shared" si="1"/>
        <v>14.94545700067874</v>
      </c>
    </row>
    <row r="34" spans="1:7">
      <c r="A34" s="588">
        <v>13</v>
      </c>
      <c r="B34" s="1229" t="s">
        <v>1098</v>
      </c>
      <c r="C34" s="763"/>
      <c r="D34" s="763"/>
      <c r="E34" s="763"/>
      <c r="F34" s="1172" t="str">
        <f t="shared" si="0"/>
        <v xml:space="preserve"> </v>
      </c>
      <c r="G34" s="830" t="str">
        <f t="shared" si="1"/>
        <v xml:space="preserve"> </v>
      </c>
    </row>
    <row r="35" spans="1:7">
      <c r="A35" s="588">
        <v>14</v>
      </c>
      <c r="B35" s="1229"/>
      <c r="C35" s="763"/>
      <c r="D35" s="762"/>
      <c r="E35" s="763"/>
      <c r="F35" s="1172" t="str">
        <f t="shared" si="0"/>
        <v xml:space="preserve"> </v>
      </c>
      <c r="G35" s="830" t="str">
        <f t="shared" si="1"/>
        <v xml:space="preserve"> </v>
      </c>
    </row>
    <row r="36" spans="1:7">
      <c r="A36" s="588">
        <v>15</v>
      </c>
      <c r="B36" s="1667"/>
      <c r="C36" s="763"/>
      <c r="D36" s="763"/>
      <c r="E36" s="763"/>
      <c r="F36" s="1172" t="str">
        <f t="shared" si="0"/>
        <v xml:space="preserve"> </v>
      </c>
      <c r="G36" s="830" t="str">
        <f t="shared" si="1"/>
        <v xml:space="preserve"> </v>
      </c>
    </row>
    <row r="37" spans="1:7">
      <c r="A37" s="588">
        <v>16</v>
      </c>
      <c r="B37" s="1229"/>
      <c r="C37" s="763"/>
      <c r="D37" s="763"/>
      <c r="E37" s="763"/>
      <c r="F37" s="1172" t="str">
        <f t="shared" si="0"/>
        <v xml:space="preserve"> </v>
      </c>
      <c r="G37" s="830" t="str">
        <f t="shared" si="1"/>
        <v xml:space="preserve"> </v>
      </c>
    </row>
    <row r="38" spans="1:7">
      <c r="A38" s="588">
        <v>17</v>
      </c>
      <c r="B38" s="1229"/>
      <c r="C38" s="763"/>
      <c r="D38" s="763"/>
      <c r="E38" s="763"/>
      <c r="F38" s="1172" t="str">
        <f t="shared" si="0"/>
        <v xml:space="preserve"> </v>
      </c>
      <c r="G38" s="830" t="str">
        <f t="shared" si="1"/>
        <v xml:space="preserve"> </v>
      </c>
    </row>
    <row r="39" spans="1:7">
      <c r="A39" s="588">
        <v>18</v>
      </c>
      <c r="B39" s="1229"/>
      <c r="C39" s="763"/>
      <c r="D39" s="763"/>
      <c r="E39" s="763"/>
      <c r="F39" s="1172" t="str">
        <f t="shared" si="0"/>
        <v xml:space="preserve"> </v>
      </c>
      <c r="G39" s="830" t="str">
        <f t="shared" si="1"/>
        <v xml:space="preserve"> </v>
      </c>
    </row>
    <row r="40" spans="1:7">
      <c r="A40" s="588">
        <v>19</v>
      </c>
      <c r="B40" s="1229"/>
      <c r="C40" s="763"/>
      <c r="D40" s="763"/>
      <c r="E40" s="763"/>
      <c r="F40" s="1172" t="str">
        <f t="shared" si="0"/>
        <v xml:space="preserve"> </v>
      </c>
      <c r="G40" s="830" t="str">
        <f t="shared" si="1"/>
        <v xml:space="preserve"> </v>
      </c>
    </row>
    <row r="41" spans="1:7">
      <c r="A41" s="588">
        <v>20</v>
      </c>
      <c r="B41" s="146"/>
      <c r="C41" s="763"/>
      <c r="D41" s="763"/>
      <c r="E41" s="763"/>
      <c r="F41" s="1172" t="str">
        <f t="shared" si="0"/>
        <v xml:space="preserve"> </v>
      </c>
      <c r="G41" s="830" t="str">
        <f t="shared" si="1"/>
        <v xml:space="preserve"> </v>
      </c>
    </row>
    <row r="42" spans="1:7">
      <c r="A42" s="588">
        <v>21</v>
      </c>
      <c r="B42" s="146"/>
      <c r="C42" s="763"/>
      <c r="D42" s="763"/>
      <c r="E42" s="763"/>
      <c r="F42" s="1172" t="str">
        <f t="shared" si="0"/>
        <v xml:space="preserve"> </v>
      </c>
      <c r="G42" s="830" t="str">
        <f t="shared" si="1"/>
        <v xml:space="preserve"> </v>
      </c>
    </row>
    <row r="43" spans="1:7">
      <c r="A43" s="588">
        <v>22</v>
      </c>
      <c r="B43" s="146"/>
      <c r="C43" s="763"/>
      <c r="D43" s="763"/>
      <c r="E43" s="763"/>
      <c r="F43" s="1172" t="str">
        <f t="shared" si="0"/>
        <v xml:space="preserve"> </v>
      </c>
      <c r="G43" s="830" t="str">
        <f t="shared" si="1"/>
        <v xml:space="preserve"> </v>
      </c>
    </row>
    <row r="44" spans="1:7">
      <c r="A44" s="588">
        <v>23</v>
      </c>
      <c r="B44" s="1711" t="s">
        <v>1097</v>
      </c>
      <c r="C44" s="818">
        <f>SUM(C35:C43)</f>
        <v>0</v>
      </c>
      <c r="D44" s="1167">
        <f>SUM(D35:D43)</f>
        <v>0</v>
      </c>
      <c r="E44" s="818">
        <f>SUM(E35:E43)</f>
        <v>0</v>
      </c>
      <c r="F44" s="1163" t="str">
        <f t="shared" si="0"/>
        <v xml:space="preserve"> </v>
      </c>
      <c r="G44" s="1166" t="str">
        <f t="shared" si="1"/>
        <v xml:space="preserve"> </v>
      </c>
    </row>
    <row r="45" spans="1:7">
      <c r="A45" s="588">
        <v>24</v>
      </c>
      <c r="B45" s="100" t="s">
        <v>1099</v>
      </c>
      <c r="C45" s="524">
        <f>C33+C44</f>
        <v>4221055</v>
      </c>
      <c r="D45" s="805">
        <f>D33+D44</f>
        <v>63085596</v>
      </c>
      <c r="E45" s="524">
        <f>E33+E44</f>
        <v>53332</v>
      </c>
      <c r="F45" s="1163">
        <f t="shared" si="0"/>
        <v>79.146759918997972</v>
      </c>
      <c r="G45" s="1164">
        <f t="shared" si="1"/>
        <v>14.94545700067874</v>
      </c>
    </row>
    <row r="46" spans="1:7">
      <c r="A46" s="588">
        <v>25</v>
      </c>
      <c r="B46" s="1501" t="s">
        <v>1100</v>
      </c>
      <c r="C46" s="763"/>
      <c r="D46" s="763"/>
      <c r="E46" s="763"/>
      <c r="F46" s="1172" t="str">
        <f t="shared" si="0"/>
        <v xml:space="preserve"> </v>
      </c>
      <c r="G46" s="830" t="str">
        <f t="shared" si="1"/>
        <v xml:space="preserve"> </v>
      </c>
    </row>
    <row r="47" spans="1:7">
      <c r="A47" s="588">
        <v>26</v>
      </c>
      <c r="B47" s="146"/>
      <c r="C47" s="763"/>
      <c r="D47" s="762"/>
      <c r="E47" s="763"/>
      <c r="F47" s="1172" t="str">
        <f t="shared" si="0"/>
        <v xml:space="preserve"> </v>
      </c>
      <c r="G47" s="830" t="str">
        <f t="shared" si="1"/>
        <v xml:space="preserve"> </v>
      </c>
    </row>
    <row r="48" spans="1:7">
      <c r="A48" s="588">
        <v>27</v>
      </c>
      <c r="B48" s="1502" t="s">
        <v>3484</v>
      </c>
      <c r="C48" s="763">
        <v>11008</v>
      </c>
      <c r="D48" s="763">
        <v>129794</v>
      </c>
      <c r="E48" s="763">
        <v>65</v>
      </c>
      <c r="F48" s="1172">
        <f t="shared" si="0"/>
        <v>169.35384615384615</v>
      </c>
      <c r="G48" s="830">
        <f t="shared" si="1"/>
        <v>11.790879360465116</v>
      </c>
    </row>
    <row r="49" spans="1:7">
      <c r="A49" s="588">
        <v>28</v>
      </c>
      <c r="B49" s="1502" t="s">
        <v>3485</v>
      </c>
      <c r="C49" s="763">
        <v>2409998</v>
      </c>
      <c r="D49" s="763">
        <v>23513419</v>
      </c>
      <c r="E49" s="763">
        <v>7016</v>
      </c>
      <c r="F49" s="1172">
        <f t="shared" si="0"/>
        <v>343.50028506271377</v>
      </c>
      <c r="G49" s="830">
        <f t="shared" si="1"/>
        <v>9.7566134909655524</v>
      </c>
    </row>
    <row r="50" spans="1:7">
      <c r="A50" s="588">
        <v>29</v>
      </c>
      <c r="B50" s="1502" t="s">
        <v>3488</v>
      </c>
      <c r="C50" s="763">
        <v>305198</v>
      </c>
      <c r="D50" s="763">
        <v>1963644</v>
      </c>
      <c r="E50" s="763">
        <v>11</v>
      </c>
      <c r="F50" s="1172">
        <f t="shared" si="0"/>
        <v>27745.272727272728</v>
      </c>
      <c r="G50" s="830">
        <f t="shared" si="1"/>
        <v>6.4340002228061781</v>
      </c>
    </row>
    <row r="51" spans="1:7">
      <c r="A51" s="588">
        <v>30</v>
      </c>
      <c r="B51" s="1502"/>
      <c r="C51" s="763"/>
      <c r="D51" s="763"/>
      <c r="E51" s="763"/>
      <c r="F51" s="1172" t="str">
        <f t="shared" si="0"/>
        <v xml:space="preserve"> </v>
      </c>
      <c r="G51" s="830" t="str">
        <f t="shared" si="1"/>
        <v xml:space="preserve"> </v>
      </c>
    </row>
    <row r="52" spans="1:7">
      <c r="A52" s="588">
        <v>31</v>
      </c>
      <c r="B52" s="1503"/>
      <c r="C52" s="763"/>
      <c r="D52" s="763"/>
      <c r="E52" s="763"/>
      <c r="F52" s="1172" t="str">
        <f t="shared" si="0"/>
        <v xml:space="preserve"> </v>
      </c>
      <c r="G52" s="830" t="str">
        <f t="shared" si="1"/>
        <v xml:space="preserve"> </v>
      </c>
    </row>
    <row r="53" spans="1:7">
      <c r="A53" s="588">
        <v>32</v>
      </c>
      <c r="B53" s="1503" t="s">
        <v>3486</v>
      </c>
      <c r="C53" s="763"/>
      <c r="D53" s="763"/>
      <c r="E53" s="763"/>
      <c r="F53" s="1172" t="str">
        <f t="shared" si="0"/>
        <v xml:space="preserve"> </v>
      </c>
      <c r="G53" s="830" t="str">
        <f t="shared" si="1"/>
        <v xml:space="preserve"> </v>
      </c>
    </row>
    <row r="54" spans="1:7">
      <c r="A54" s="588">
        <v>33</v>
      </c>
      <c r="B54" s="1503" t="s">
        <v>3487</v>
      </c>
      <c r="C54" s="763"/>
      <c r="D54" s="763"/>
      <c r="E54" s="763"/>
      <c r="F54" s="1172" t="str">
        <f t="shared" si="0"/>
        <v xml:space="preserve"> </v>
      </c>
      <c r="G54" s="830" t="str">
        <f t="shared" si="1"/>
        <v xml:space="preserve"> </v>
      </c>
    </row>
    <row r="55" spans="1:7">
      <c r="A55" s="588">
        <v>34</v>
      </c>
      <c r="B55" s="1503" t="s">
        <v>3492</v>
      </c>
      <c r="C55" s="763"/>
      <c r="D55" s="763"/>
      <c r="E55" s="763"/>
      <c r="F55" s="1172" t="str">
        <f t="shared" si="0"/>
        <v xml:space="preserve"> </v>
      </c>
      <c r="G55" s="830" t="str">
        <f t="shared" si="1"/>
        <v xml:space="preserve"> </v>
      </c>
    </row>
    <row r="56" spans="1:7">
      <c r="A56" s="588">
        <v>35</v>
      </c>
      <c r="B56" s="146"/>
      <c r="C56" s="763"/>
      <c r="D56" s="763"/>
      <c r="E56" s="763"/>
      <c r="F56" s="1172" t="str">
        <f t="shared" si="0"/>
        <v xml:space="preserve"> </v>
      </c>
      <c r="G56" s="830" t="str">
        <f t="shared" si="1"/>
        <v xml:space="preserve"> </v>
      </c>
    </row>
    <row r="57" spans="1:7">
      <c r="A57" s="588">
        <v>36</v>
      </c>
      <c r="B57" s="146"/>
      <c r="C57" s="763"/>
      <c r="D57" s="763"/>
      <c r="E57" s="763"/>
      <c r="F57" s="1172" t="str">
        <f t="shared" si="0"/>
        <v xml:space="preserve"> </v>
      </c>
      <c r="G57" s="830" t="str">
        <f t="shared" si="1"/>
        <v xml:space="preserve"> </v>
      </c>
    </row>
    <row r="58" spans="1:7">
      <c r="A58" s="588">
        <v>37</v>
      </c>
      <c r="B58" s="146"/>
      <c r="C58" s="763"/>
      <c r="D58" s="763"/>
      <c r="E58" s="763"/>
      <c r="F58" s="1172" t="str">
        <f t="shared" si="0"/>
        <v xml:space="preserve"> </v>
      </c>
      <c r="G58" s="830" t="str">
        <f t="shared" si="1"/>
        <v xml:space="preserve"> </v>
      </c>
    </row>
    <row r="59" spans="1:7">
      <c r="A59" s="588">
        <v>38</v>
      </c>
      <c r="B59" s="146"/>
      <c r="C59" s="763"/>
      <c r="D59" s="763"/>
      <c r="E59" s="763"/>
      <c r="F59" s="1172" t="str">
        <f t="shared" si="0"/>
        <v xml:space="preserve"> </v>
      </c>
      <c r="G59" s="830" t="str">
        <f t="shared" si="1"/>
        <v xml:space="preserve"> </v>
      </c>
    </row>
    <row r="60" spans="1:7">
      <c r="A60" s="588">
        <v>39</v>
      </c>
      <c r="B60" s="146"/>
      <c r="C60" s="763"/>
      <c r="D60" s="763"/>
      <c r="E60" s="763"/>
      <c r="F60" s="1172" t="str">
        <f t="shared" si="0"/>
        <v xml:space="preserve"> </v>
      </c>
      <c r="G60" s="830" t="str">
        <f t="shared" si="1"/>
        <v xml:space="preserve"> </v>
      </c>
    </row>
    <row r="61" spans="1:7">
      <c r="A61" s="588">
        <v>40</v>
      </c>
      <c r="B61" s="146"/>
      <c r="C61" s="763"/>
      <c r="D61" s="763"/>
      <c r="E61" s="763"/>
      <c r="F61" s="1172" t="str">
        <f t="shared" si="0"/>
        <v xml:space="preserve"> </v>
      </c>
      <c r="G61" s="830" t="str">
        <f t="shared" si="1"/>
        <v xml:space="preserve"> </v>
      </c>
    </row>
    <row r="62" spans="1:7">
      <c r="A62" s="588">
        <v>41</v>
      </c>
      <c r="B62" s="146"/>
      <c r="C62" s="763"/>
      <c r="D62" s="763"/>
      <c r="E62" s="763"/>
      <c r="F62" s="1172" t="str">
        <f t="shared" si="0"/>
        <v xml:space="preserve"> </v>
      </c>
      <c r="G62" s="830" t="str">
        <f t="shared" si="1"/>
        <v xml:space="preserve"> </v>
      </c>
    </row>
    <row r="63" spans="1:7">
      <c r="A63" s="588">
        <v>42</v>
      </c>
      <c r="B63" s="146"/>
      <c r="C63" s="763"/>
      <c r="D63" s="763"/>
      <c r="E63" s="763"/>
      <c r="F63" s="1172" t="str">
        <f t="shared" si="0"/>
        <v xml:space="preserve"> </v>
      </c>
      <c r="G63" s="830" t="str">
        <f t="shared" si="1"/>
        <v xml:space="preserve"> </v>
      </c>
    </row>
    <row r="64" spans="1:7" ht="15.75" thickBot="1">
      <c r="A64" s="589">
        <v>43</v>
      </c>
      <c r="B64" s="1162" t="s">
        <v>1097</v>
      </c>
      <c r="C64" s="1170">
        <f>SUM(C46:C63)</f>
        <v>2726204</v>
      </c>
      <c r="D64" s="166">
        <f>SUM(D46:D63)</f>
        <v>25606857</v>
      </c>
      <c r="E64" s="1170">
        <f>SUM(E46:E63)</f>
        <v>7092</v>
      </c>
      <c r="F64" s="1168">
        <f t="shared" si="0"/>
        <v>384.40552735476592</v>
      </c>
      <c r="G64" s="1169">
        <f t="shared" si="1"/>
        <v>9.3928616493850061</v>
      </c>
    </row>
    <row r="65" spans="1:7">
      <c r="A65" s="1006" t="s">
        <v>2844</v>
      </c>
      <c r="C65" s="404"/>
      <c r="D65" s="404"/>
      <c r="E65" s="404"/>
      <c r="F65" s="404"/>
    </row>
    <row r="66" spans="1:7">
      <c r="A66" s="798" t="s">
        <v>1101</v>
      </c>
      <c r="B66" s="48"/>
      <c r="C66" s="798"/>
      <c r="D66" s="48"/>
      <c r="E66" s="798"/>
      <c r="F66" s="798"/>
      <c r="G66" s="798"/>
    </row>
    <row r="67" spans="1:7" ht="15.75" thickBot="1">
      <c r="A67" s="43" t="str">
        <f>'Data Sheet'!$A$49</f>
        <v>Annual Report of Central Hudson Gas &amp; Electric Corp.</v>
      </c>
      <c r="C67" s="404"/>
      <c r="D67" s="404"/>
      <c r="E67" s="404"/>
      <c r="F67" s="191" t="str">
        <f>'Data Sheet'!$A$45</f>
        <v>Year ended December 31, 2013</v>
      </c>
      <c r="G67" s="798"/>
    </row>
    <row r="68" spans="1:7">
      <c r="A68" s="44"/>
      <c r="B68" s="45"/>
      <c r="C68" s="799"/>
      <c r="D68" s="799"/>
      <c r="E68" s="799"/>
      <c r="F68" s="799"/>
      <c r="G68" s="800"/>
    </row>
    <row r="69" spans="1:7" ht="15.75">
      <c r="A69" s="794" t="s">
        <v>1102</v>
      </c>
      <c r="B69" s="48"/>
      <c r="C69" s="798"/>
      <c r="D69" s="798"/>
      <c r="E69" s="798"/>
      <c r="F69" s="798"/>
      <c r="G69" s="801"/>
    </row>
    <row r="70" spans="1:7">
      <c r="A70" s="50"/>
      <c r="C70" s="404"/>
      <c r="D70" s="404"/>
      <c r="E70" s="404"/>
      <c r="F70" s="404"/>
      <c r="G70" s="802"/>
    </row>
    <row r="71" spans="1:7">
      <c r="A71" s="803"/>
      <c r="B71" s="609"/>
      <c r="C71" s="804"/>
      <c r="D71" s="804"/>
      <c r="E71" s="1007" t="s">
        <v>974</v>
      </c>
      <c r="F71" s="1007" t="s">
        <v>1090</v>
      </c>
      <c r="G71" s="1008" t="s">
        <v>1545</v>
      </c>
    </row>
    <row r="72" spans="1:7">
      <c r="A72" s="588"/>
      <c r="B72" s="147"/>
      <c r="C72" s="797"/>
      <c r="D72" s="797"/>
      <c r="E72" s="1009" t="s">
        <v>1091</v>
      </c>
      <c r="F72" s="1009" t="s">
        <v>1092</v>
      </c>
      <c r="G72" s="1010" t="s">
        <v>973</v>
      </c>
    </row>
    <row r="73" spans="1:7">
      <c r="A73" s="588" t="s">
        <v>2411</v>
      </c>
      <c r="B73" s="855" t="s">
        <v>1093</v>
      </c>
      <c r="C73" s="1009" t="s">
        <v>1095</v>
      </c>
      <c r="D73" s="1009" t="s">
        <v>1545</v>
      </c>
      <c r="E73" s="1009" t="s">
        <v>2344</v>
      </c>
      <c r="F73" s="1009" t="s">
        <v>1094</v>
      </c>
      <c r="G73" s="1010" t="s">
        <v>1095</v>
      </c>
    </row>
    <row r="74" spans="1:7">
      <c r="A74" s="676" t="s">
        <v>2417</v>
      </c>
      <c r="B74" s="856" t="s">
        <v>2512</v>
      </c>
      <c r="C74" s="1011" t="s">
        <v>2513</v>
      </c>
      <c r="D74" s="1011" t="s">
        <v>644</v>
      </c>
      <c r="E74" s="1011" t="s">
        <v>693</v>
      </c>
      <c r="F74" s="1011" t="s">
        <v>1725</v>
      </c>
      <c r="G74" s="1012" t="s">
        <v>1726</v>
      </c>
    </row>
    <row r="75" spans="1:7">
      <c r="A75" s="588">
        <v>44</v>
      </c>
      <c r="B75" s="1229" t="s">
        <v>1103</v>
      </c>
      <c r="C75" s="763"/>
      <c r="D75" s="763"/>
      <c r="E75" s="763"/>
      <c r="F75" s="1172" t="str">
        <f t="shared" ref="F75:F106" si="2">IF(ISERR(+C75/+E75)," ",(+C75/+E75))</f>
        <v xml:space="preserve"> </v>
      </c>
      <c r="G75" s="1230" t="str">
        <f t="shared" ref="G75:G106" si="3">IF(ISERR(+D75/+C75)," ",(+D75/+C75))</f>
        <v xml:space="preserve"> </v>
      </c>
    </row>
    <row r="76" spans="1:7">
      <c r="A76" s="588">
        <v>45</v>
      </c>
      <c r="B76" s="1229"/>
      <c r="C76" s="763"/>
      <c r="D76" s="762"/>
      <c r="E76" s="763"/>
      <c r="F76" s="1172" t="str">
        <f t="shared" si="2"/>
        <v xml:space="preserve"> </v>
      </c>
      <c r="G76" s="1173" t="str">
        <f t="shared" si="3"/>
        <v xml:space="preserve"> </v>
      </c>
    </row>
    <row r="77" spans="1:7">
      <c r="A77" s="588">
        <v>46</v>
      </c>
      <c r="B77" s="1229"/>
      <c r="C77" s="763"/>
      <c r="D77" s="763"/>
      <c r="E77" s="763"/>
      <c r="F77" s="1172" t="str">
        <f t="shared" si="2"/>
        <v xml:space="preserve"> </v>
      </c>
      <c r="G77" s="1174" t="str">
        <f t="shared" si="3"/>
        <v xml:space="preserve"> </v>
      </c>
    </row>
    <row r="78" spans="1:7">
      <c r="A78" s="588">
        <v>47</v>
      </c>
      <c r="B78" s="1229"/>
      <c r="C78" s="763"/>
      <c r="D78" s="763"/>
      <c r="E78" s="763"/>
      <c r="F78" s="1172" t="str">
        <f t="shared" si="2"/>
        <v xml:space="preserve"> </v>
      </c>
      <c r="G78" s="1174" t="str">
        <f t="shared" si="3"/>
        <v xml:space="preserve"> </v>
      </c>
    </row>
    <row r="79" spans="1:7">
      <c r="A79" s="588">
        <v>48</v>
      </c>
      <c r="B79" s="1229"/>
      <c r="C79" s="763"/>
      <c r="D79" s="763"/>
      <c r="E79" s="763"/>
      <c r="F79" s="1172" t="str">
        <f t="shared" si="2"/>
        <v xml:space="preserve"> </v>
      </c>
      <c r="G79" s="1174" t="str">
        <f t="shared" si="3"/>
        <v xml:space="preserve"> </v>
      </c>
    </row>
    <row r="80" spans="1:7">
      <c r="A80" s="588">
        <v>49</v>
      </c>
      <c r="B80" s="1229"/>
      <c r="C80" s="763"/>
      <c r="D80" s="763"/>
      <c r="E80" s="763"/>
      <c r="F80" s="1172" t="str">
        <f t="shared" si="2"/>
        <v xml:space="preserve"> </v>
      </c>
      <c r="G80" s="1174" t="str">
        <f t="shared" si="3"/>
        <v xml:space="preserve"> </v>
      </c>
    </row>
    <row r="81" spans="1:7">
      <c r="A81" s="588">
        <v>50</v>
      </c>
      <c r="B81" s="146"/>
      <c r="C81" s="763"/>
      <c r="D81" s="763"/>
      <c r="E81" s="763"/>
      <c r="F81" s="1172" t="str">
        <f t="shared" si="2"/>
        <v xml:space="preserve"> </v>
      </c>
      <c r="G81" s="1174" t="str">
        <f t="shared" si="3"/>
        <v xml:space="preserve"> </v>
      </c>
    </row>
    <row r="82" spans="1:7">
      <c r="A82" s="588">
        <v>51</v>
      </c>
      <c r="B82" s="1229"/>
      <c r="C82" s="763"/>
      <c r="D82" s="763"/>
      <c r="E82" s="763"/>
      <c r="F82" s="1172" t="str">
        <f t="shared" si="2"/>
        <v xml:space="preserve"> </v>
      </c>
      <c r="G82" s="1174" t="str">
        <f t="shared" si="3"/>
        <v xml:space="preserve"> </v>
      </c>
    </row>
    <row r="83" spans="1:7">
      <c r="A83" s="588">
        <v>52</v>
      </c>
      <c r="B83" s="146"/>
      <c r="C83" s="763"/>
      <c r="D83" s="763"/>
      <c r="E83" s="763"/>
      <c r="F83" s="1172" t="str">
        <f t="shared" si="2"/>
        <v xml:space="preserve"> </v>
      </c>
      <c r="G83" s="1174" t="str">
        <f t="shared" si="3"/>
        <v xml:space="preserve"> </v>
      </c>
    </row>
    <row r="84" spans="1:7">
      <c r="A84" s="588">
        <v>53</v>
      </c>
      <c r="B84" s="146"/>
      <c r="C84" s="763"/>
      <c r="D84" s="763"/>
      <c r="E84" s="763"/>
      <c r="F84" s="1172" t="str">
        <f t="shared" si="2"/>
        <v xml:space="preserve"> </v>
      </c>
      <c r="G84" s="1174" t="str">
        <f t="shared" si="3"/>
        <v xml:space="preserve"> </v>
      </c>
    </row>
    <row r="85" spans="1:7">
      <c r="A85" s="588">
        <v>54</v>
      </c>
      <c r="B85" s="1229"/>
      <c r="C85" s="763"/>
      <c r="D85" s="763"/>
      <c r="E85" s="763"/>
      <c r="F85" s="1172" t="str">
        <f t="shared" si="2"/>
        <v xml:space="preserve"> </v>
      </c>
      <c r="G85" s="1174" t="str">
        <f t="shared" si="3"/>
        <v xml:space="preserve"> </v>
      </c>
    </row>
    <row r="86" spans="1:7">
      <c r="A86" s="588">
        <v>55</v>
      </c>
      <c r="B86" s="146"/>
      <c r="C86" s="763"/>
      <c r="D86" s="763"/>
      <c r="E86" s="763"/>
      <c r="F86" s="1172" t="str">
        <f t="shared" si="2"/>
        <v xml:space="preserve"> </v>
      </c>
      <c r="G86" s="1174" t="str">
        <f t="shared" si="3"/>
        <v xml:space="preserve"> </v>
      </c>
    </row>
    <row r="87" spans="1:7">
      <c r="A87" s="588">
        <v>56</v>
      </c>
      <c r="B87" s="146"/>
      <c r="C87" s="763"/>
      <c r="D87" s="763"/>
      <c r="E87" s="763"/>
      <c r="F87" s="1172" t="str">
        <f t="shared" si="2"/>
        <v xml:space="preserve"> </v>
      </c>
      <c r="G87" s="1174" t="str">
        <f t="shared" si="3"/>
        <v xml:space="preserve"> </v>
      </c>
    </row>
    <row r="88" spans="1:7">
      <c r="A88" s="588">
        <v>57</v>
      </c>
      <c r="B88" s="847" t="s">
        <v>1097</v>
      </c>
      <c r="C88" s="807">
        <f>SUM(C75:C87)</f>
        <v>0</v>
      </c>
      <c r="D88" s="1165">
        <f>SUM(D75:D87)</f>
        <v>0</v>
      </c>
      <c r="E88" s="807">
        <f>SUM(E75:E87)</f>
        <v>0</v>
      </c>
      <c r="F88" s="1163" t="str">
        <f t="shared" si="2"/>
        <v xml:space="preserve"> </v>
      </c>
      <c r="G88" s="1164" t="str">
        <f t="shared" si="3"/>
        <v xml:space="preserve"> </v>
      </c>
    </row>
    <row r="89" spans="1:7">
      <c r="A89" s="588">
        <v>58</v>
      </c>
      <c r="B89" s="100" t="s">
        <v>1104</v>
      </c>
      <c r="C89" s="524">
        <f>C64+C88</f>
        <v>2726204</v>
      </c>
      <c r="D89" s="805">
        <f>D64+D88</f>
        <v>25606857</v>
      </c>
      <c r="E89" s="524">
        <f>E64+E88</f>
        <v>7092</v>
      </c>
      <c r="F89" s="1163">
        <f t="shared" si="2"/>
        <v>384.40552735476592</v>
      </c>
      <c r="G89" s="1164">
        <f t="shared" si="3"/>
        <v>9.3928616493850061</v>
      </c>
    </row>
    <row r="90" spans="1:7">
      <c r="A90" s="588">
        <v>59</v>
      </c>
      <c r="B90" s="1501" t="s">
        <v>1105</v>
      </c>
      <c r="C90" s="1171"/>
      <c r="D90" s="1171"/>
      <c r="E90" s="1171"/>
      <c r="F90" s="1172" t="str">
        <f t="shared" si="2"/>
        <v xml:space="preserve"> </v>
      </c>
      <c r="G90" s="1230" t="str">
        <f t="shared" si="3"/>
        <v xml:space="preserve"> </v>
      </c>
    </row>
    <row r="91" spans="1:7">
      <c r="A91" s="588">
        <v>60</v>
      </c>
      <c r="B91" s="1502" t="s">
        <v>3484</v>
      </c>
      <c r="C91" s="522">
        <v>8854</v>
      </c>
      <c r="D91" s="522">
        <v>94101</v>
      </c>
      <c r="E91" s="1172">
        <v>25</v>
      </c>
      <c r="F91" s="1172">
        <f t="shared" si="2"/>
        <v>354.16</v>
      </c>
      <c r="G91" s="1173">
        <f t="shared" si="3"/>
        <v>10.628077704992094</v>
      </c>
    </row>
    <row r="92" spans="1:7">
      <c r="A92" s="588">
        <v>61</v>
      </c>
      <c r="B92" s="1502" t="s">
        <v>3485</v>
      </c>
      <c r="C92" s="522">
        <v>538184</v>
      </c>
      <c r="D92" s="522">
        <v>4559288</v>
      </c>
      <c r="E92" s="1172">
        <v>502</v>
      </c>
      <c r="F92" s="1172">
        <f t="shared" si="2"/>
        <v>1072.0796812749004</v>
      </c>
      <c r="G92" s="1174">
        <f t="shared" si="3"/>
        <v>8.4716156556122062</v>
      </c>
    </row>
    <row r="93" spans="1:7">
      <c r="A93" s="588">
        <v>62</v>
      </c>
      <c r="B93" s="1502" t="s">
        <v>3488</v>
      </c>
      <c r="C93" s="522">
        <v>237883</v>
      </c>
      <c r="D93" s="522">
        <v>1549838</v>
      </c>
      <c r="E93" s="1172">
        <v>14</v>
      </c>
      <c r="F93" s="1172">
        <f t="shared" si="2"/>
        <v>16991.642857142859</v>
      </c>
      <c r="G93" s="1174">
        <f t="shared" si="3"/>
        <v>6.5151271843721492</v>
      </c>
    </row>
    <row r="94" spans="1:7">
      <c r="A94" s="588">
        <f t="shared" ref="A94:A135" si="4">A93+1</f>
        <v>63</v>
      </c>
      <c r="B94" s="1502"/>
      <c r="C94" s="522"/>
      <c r="D94" s="522"/>
      <c r="E94" s="1172"/>
      <c r="F94" s="1172" t="str">
        <f t="shared" si="2"/>
        <v xml:space="preserve"> </v>
      </c>
      <c r="G94" s="1174" t="str">
        <f t="shared" si="3"/>
        <v xml:space="preserve"> </v>
      </c>
    </row>
    <row r="95" spans="1:7">
      <c r="A95" s="588">
        <f t="shared" si="4"/>
        <v>64</v>
      </c>
      <c r="B95" s="1504"/>
      <c r="C95" s="522"/>
      <c r="D95" s="522"/>
      <c r="E95" s="1172"/>
      <c r="F95" s="1172" t="str">
        <f t="shared" si="2"/>
        <v xml:space="preserve"> </v>
      </c>
      <c r="G95" s="1174" t="str">
        <f t="shared" si="3"/>
        <v xml:space="preserve"> </v>
      </c>
    </row>
    <row r="96" spans="1:7">
      <c r="A96" s="588">
        <f t="shared" si="4"/>
        <v>65</v>
      </c>
      <c r="B96" s="1503" t="s">
        <v>3486</v>
      </c>
      <c r="C96" s="522"/>
      <c r="D96" s="522"/>
      <c r="E96" s="1172"/>
      <c r="F96" s="1172" t="str">
        <f t="shared" si="2"/>
        <v xml:space="preserve"> </v>
      </c>
      <c r="G96" s="1174" t="str">
        <f t="shared" si="3"/>
        <v xml:space="preserve"> </v>
      </c>
    </row>
    <row r="97" spans="1:7">
      <c r="A97" s="588">
        <f t="shared" si="4"/>
        <v>66</v>
      </c>
      <c r="B97" s="1503" t="s">
        <v>3487</v>
      </c>
      <c r="C97" s="522"/>
      <c r="D97" s="522"/>
      <c r="E97" s="1172"/>
      <c r="F97" s="1172" t="str">
        <f t="shared" si="2"/>
        <v xml:space="preserve"> </v>
      </c>
      <c r="G97" s="1174" t="str">
        <f t="shared" si="3"/>
        <v xml:space="preserve"> </v>
      </c>
    </row>
    <row r="98" spans="1:7">
      <c r="A98" s="588">
        <f t="shared" si="4"/>
        <v>67</v>
      </c>
      <c r="B98" s="1503" t="s">
        <v>3493</v>
      </c>
      <c r="C98" s="522"/>
      <c r="D98" s="522"/>
      <c r="E98" s="1172"/>
      <c r="F98" s="1172" t="str">
        <f t="shared" si="2"/>
        <v xml:space="preserve"> </v>
      </c>
      <c r="G98" s="1174" t="str">
        <f t="shared" si="3"/>
        <v xml:space="preserve"> </v>
      </c>
    </row>
    <row r="99" spans="1:7">
      <c r="A99" s="588">
        <f t="shared" si="4"/>
        <v>68</v>
      </c>
      <c r="B99" s="108"/>
      <c r="C99" s="522"/>
      <c r="D99" s="522"/>
      <c r="E99" s="1172"/>
      <c r="F99" s="1172" t="str">
        <f t="shared" si="2"/>
        <v xml:space="preserve"> </v>
      </c>
      <c r="G99" s="1174" t="str">
        <f t="shared" si="3"/>
        <v xml:space="preserve"> </v>
      </c>
    </row>
    <row r="100" spans="1:7">
      <c r="A100" s="588">
        <f t="shared" si="4"/>
        <v>69</v>
      </c>
      <c r="B100" s="108"/>
      <c r="C100" s="522"/>
      <c r="D100" s="522"/>
      <c r="E100" s="1172"/>
      <c r="F100" s="1172" t="str">
        <f t="shared" si="2"/>
        <v xml:space="preserve"> </v>
      </c>
      <c r="G100" s="1174" t="str">
        <f t="shared" si="3"/>
        <v xml:space="preserve"> </v>
      </c>
    </row>
    <row r="101" spans="1:7">
      <c r="A101" s="588">
        <f t="shared" si="4"/>
        <v>70</v>
      </c>
      <c r="B101" s="108"/>
      <c r="C101" s="522"/>
      <c r="D101" s="522"/>
      <c r="E101" s="1172"/>
      <c r="F101" s="1172" t="str">
        <f t="shared" si="2"/>
        <v xml:space="preserve"> </v>
      </c>
      <c r="G101" s="1174" t="str">
        <f t="shared" si="3"/>
        <v xml:space="preserve"> </v>
      </c>
    </row>
    <row r="102" spans="1:7">
      <c r="A102" s="588">
        <f t="shared" si="4"/>
        <v>71</v>
      </c>
      <c r="B102" s="108"/>
      <c r="C102" s="522"/>
      <c r="D102" s="522"/>
      <c r="E102" s="1172"/>
      <c r="F102" s="1172" t="str">
        <f t="shared" si="2"/>
        <v xml:space="preserve"> </v>
      </c>
      <c r="G102" s="1174" t="str">
        <f t="shared" si="3"/>
        <v xml:space="preserve"> </v>
      </c>
    </row>
    <row r="103" spans="1:7">
      <c r="A103" s="588">
        <f t="shared" si="4"/>
        <v>72</v>
      </c>
      <c r="B103" s="1229"/>
      <c r="C103" s="763"/>
      <c r="D103" s="763"/>
      <c r="E103" s="763"/>
      <c r="F103" s="1172" t="str">
        <f t="shared" si="2"/>
        <v xml:space="preserve"> </v>
      </c>
      <c r="G103" s="1174" t="str">
        <f t="shared" si="3"/>
        <v xml:space="preserve"> </v>
      </c>
    </row>
    <row r="104" spans="1:7">
      <c r="A104" s="588">
        <f t="shared" si="4"/>
        <v>73</v>
      </c>
      <c r="B104" s="1229"/>
      <c r="C104" s="763"/>
      <c r="D104" s="763"/>
      <c r="E104" s="763"/>
      <c r="F104" s="1172" t="str">
        <f t="shared" si="2"/>
        <v xml:space="preserve"> </v>
      </c>
      <c r="G104" s="1174" t="str">
        <f t="shared" si="3"/>
        <v xml:space="preserve"> </v>
      </c>
    </row>
    <row r="105" spans="1:7">
      <c r="A105" s="588">
        <f t="shared" si="4"/>
        <v>74</v>
      </c>
      <c r="B105" s="146"/>
      <c r="C105" s="763"/>
      <c r="D105" s="763"/>
      <c r="E105" s="763"/>
      <c r="F105" s="1172" t="str">
        <f t="shared" si="2"/>
        <v xml:space="preserve"> </v>
      </c>
      <c r="G105" s="1174" t="str">
        <f t="shared" si="3"/>
        <v xml:space="preserve"> </v>
      </c>
    </row>
    <row r="106" spans="1:7">
      <c r="A106" s="588">
        <f t="shared" si="4"/>
        <v>75</v>
      </c>
      <c r="B106" s="146"/>
      <c r="C106" s="763"/>
      <c r="D106" s="763"/>
      <c r="E106" s="763"/>
      <c r="F106" s="1172" t="str">
        <f t="shared" si="2"/>
        <v xml:space="preserve"> </v>
      </c>
      <c r="G106" s="1174" t="str">
        <f t="shared" si="3"/>
        <v xml:space="preserve"> </v>
      </c>
    </row>
    <row r="107" spans="1:7">
      <c r="A107" s="588">
        <f t="shared" si="4"/>
        <v>76</v>
      </c>
      <c r="B107" s="146"/>
      <c r="C107" s="763"/>
      <c r="D107" s="763"/>
      <c r="E107" s="763"/>
      <c r="F107" s="1172" t="str">
        <f t="shared" ref="F107:F136" si="5">IF(ISERR(+C107/+E107)," ",(+C107/+E107))</f>
        <v xml:space="preserve"> </v>
      </c>
      <c r="G107" s="1174" t="str">
        <f t="shared" ref="G107:G136" si="6">IF(ISERR(+D107/+C107)," ",(+D107/+C107))</f>
        <v xml:space="preserve"> </v>
      </c>
    </row>
    <row r="108" spans="1:7">
      <c r="A108" s="588">
        <f t="shared" si="4"/>
        <v>77</v>
      </c>
      <c r="B108" s="847" t="s">
        <v>1097</v>
      </c>
      <c r="C108" s="807">
        <f>SUM(C90:C107)</f>
        <v>784921</v>
      </c>
      <c r="D108" s="1165">
        <f>SUM(D90:D107)</f>
        <v>6203227</v>
      </c>
      <c r="E108" s="807">
        <f>SUM(E90:E107)</f>
        <v>541</v>
      </c>
      <c r="F108" s="1163">
        <f t="shared" si="5"/>
        <v>1450.8706099815156</v>
      </c>
      <c r="G108" s="1164">
        <f t="shared" si="6"/>
        <v>7.9029953332883185</v>
      </c>
    </row>
    <row r="109" spans="1:7">
      <c r="A109" s="588">
        <f t="shared" si="4"/>
        <v>78</v>
      </c>
      <c r="B109" s="1229" t="s">
        <v>1106</v>
      </c>
      <c r="C109" s="763"/>
      <c r="D109" s="1243"/>
      <c r="E109" s="763"/>
      <c r="F109" s="1172" t="str">
        <f t="shared" si="5"/>
        <v xml:space="preserve"> </v>
      </c>
      <c r="G109" s="1230" t="str">
        <f t="shared" si="6"/>
        <v xml:space="preserve"> </v>
      </c>
    </row>
    <row r="110" spans="1:7">
      <c r="A110" s="588">
        <f t="shared" si="4"/>
        <v>79</v>
      </c>
      <c r="B110" s="146"/>
      <c r="C110" s="763"/>
      <c r="D110" s="1243"/>
      <c r="E110" s="763"/>
      <c r="F110" s="1172" t="str">
        <f t="shared" si="5"/>
        <v xml:space="preserve"> </v>
      </c>
      <c r="G110" s="1230" t="str">
        <f t="shared" si="6"/>
        <v xml:space="preserve"> </v>
      </c>
    </row>
    <row r="111" spans="1:7">
      <c r="A111" s="588">
        <f t="shared" si="4"/>
        <v>80</v>
      </c>
      <c r="B111" s="146"/>
      <c r="C111" s="763"/>
      <c r="D111" s="1243"/>
      <c r="E111" s="763"/>
      <c r="F111" s="1172" t="str">
        <f t="shared" si="5"/>
        <v xml:space="preserve"> </v>
      </c>
      <c r="G111" s="1174" t="str">
        <f t="shared" si="6"/>
        <v xml:space="preserve"> </v>
      </c>
    </row>
    <row r="112" spans="1:7">
      <c r="A112" s="588">
        <f t="shared" si="4"/>
        <v>81</v>
      </c>
      <c r="B112" s="146"/>
      <c r="C112" s="763"/>
      <c r="D112" s="1243"/>
      <c r="E112" s="763"/>
      <c r="F112" s="1172" t="str">
        <f t="shared" si="5"/>
        <v xml:space="preserve"> </v>
      </c>
      <c r="G112" s="1174" t="str">
        <f t="shared" si="6"/>
        <v xml:space="preserve"> </v>
      </c>
    </row>
    <row r="113" spans="1:7">
      <c r="A113" s="588">
        <f t="shared" si="4"/>
        <v>82</v>
      </c>
      <c r="B113" s="146"/>
      <c r="C113" s="763"/>
      <c r="D113" s="1243"/>
      <c r="E113" s="763"/>
      <c r="F113" s="1172" t="str">
        <f t="shared" si="5"/>
        <v xml:space="preserve"> </v>
      </c>
      <c r="G113" s="1174" t="str">
        <f t="shared" si="6"/>
        <v xml:space="preserve"> </v>
      </c>
    </row>
    <row r="114" spans="1:7">
      <c r="A114" s="588">
        <f t="shared" si="4"/>
        <v>83</v>
      </c>
      <c r="B114" s="847" t="s">
        <v>1097</v>
      </c>
      <c r="C114" s="818">
        <f>SUM(C109:C113)</f>
        <v>0</v>
      </c>
      <c r="D114" s="1167">
        <f>SUM(D109:D113)</f>
        <v>0</v>
      </c>
      <c r="E114" s="818">
        <f>SUM(E109:E113)</f>
        <v>0</v>
      </c>
      <c r="F114" s="1163" t="str">
        <f t="shared" si="5"/>
        <v xml:space="preserve"> </v>
      </c>
      <c r="G114" s="1166" t="str">
        <f t="shared" si="6"/>
        <v xml:space="preserve"> </v>
      </c>
    </row>
    <row r="115" spans="1:7">
      <c r="A115" s="588">
        <f t="shared" si="4"/>
        <v>84</v>
      </c>
      <c r="B115" s="100" t="s">
        <v>1107</v>
      </c>
      <c r="C115" s="524">
        <f>C108+C114</f>
        <v>784921</v>
      </c>
      <c r="D115" s="805">
        <f>D108+D114</f>
        <v>6203227</v>
      </c>
      <c r="E115" s="524">
        <f>E108+E114</f>
        <v>541</v>
      </c>
      <c r="F115" s="1163">
        <f t="shared" si="5"/>
        <v>1450.8706099815156</v>
      </c>
      <c r="G115" s="1164">
        <f t="shared" si="6"/>
        <v>7.9029953332883185</v>
      </c>
    </row>
    <row r="116" spans="1:7">
      <c r="A116" s="588">
        <f t="shared" si="4"/>
        <v>85</v>
      </c>
      <c r="B116" s="1229" t="s">
        <v>1108</v>
      </c>
      <c r="C116" s="763"/>
      <c r="D116" s="763"/>
      <c r="E116" s="763"/>
      <c r="F116" s="1172" t="str">
        <f t="shared" si="5"/>
        <v xml:space="preserve"> </v>
      </c>
      <c r="G116" s="1230" t="str">
        <f t="shared" si="6"/>
        <v xml:space="preserve"> </v>
      </c>
    </row>
    <row r="117" spans="1:7">
      <c r="A117" s="588">
        <f t="shared" si="4"/>
        <v>86</v>
      </c>
      <c r="B117" s="146" t="s">
        <v>3489</v>
      </c>
      <c r="C117" s="763">
        <v>3341983</v>
      </c>
      <c r="D117" s="763">
        <v>17088217</v>
      </c>
      <c r="E117" s="763"/>
      <c r="F117" s="1172" t="str">
        <f t="shared" si="5"/>
        <v xml:space="preserve"> </v>
      </c>
      <c r="G117" s="1230">
        <f t="shared" si="6"/>
        <v>5.1131968654538342</v>
      </c>
    </row>
    <row r="118" spans="1:7">
      <c r="A118" s="588">
        <f t="shared" si="4"/>
        <v>87</v>
      </c>
      <c r="B118" s="146"/>
      <c r="C118" s="763"/>
      <c r="D118" s="763"/>
      <c r="E118" s="763"/>
      <c r="F118" s="1172" t="str">
        <f t="shared" si="5"/>
        <v xml:space="preserve"> </v>
      </c>
      <c r="G118" s="1174" t="str">
        <f t="shared" si="6"/>
        <v xml:space="preserve"> </v>
      </c>
    </row>
    <row r="119" spans="1:7">
      <c r="A119" s="588">
        <f t="shared" si="4"/>
        <v>88</v>
      </c>
      <c r="B119" s="847" t="s">
        <v>1097</v>
      </c>
      <c r="C119" s="807">
        <f>SUM(C116:C118)</f>
        <v>3341983</v>
      </c>
      <c r="D119" s="1165">
        <f>SUM(D116:D118)</f>
        <v>17088217</v>
      </c>
      <c r="E119" s="807">
        <f>SUM(E116:E118)</f>
        <v>0</v>
      </c>
      <c r="F119" s="1163" t="str">
        <f t="shared" si="5"/>
        <v xml:space="preserve"> </v>
      </c>
      <c r="G119" s="1164">
        <f t="shared" si="6"/>
        <v>5.1131968654538342</v>
      </c>
    </row>
    <row r="120" spans="1:7">
      <c r="A120" s="588">
        <f t="shared" si="4"/>
        <v>89</v>
      </c>
      <c r="B120" s="1229" t="s">
        <v>1109</v>
      </c>
      <c r="C120" s="763"/>
      <c r="D120" s="763"/>
      <c r="E120" s="763"/>
      <c r="F120" s="1172" t="str">
        <f t="shared" si="5"/>
        <v xml:space="preserve"> </v>
      </c>
      <c r="G120" s="1230" t="str">
        <f t="shared" si="6"/>
        <v xml:space="preserve"> </v>
      </c>
    </row>
    <row r="121" spans="1:7">
      <c r="A121" s="588">
        <f t="shared" si="4"/>
        <v>90</v>
      </c>
      <c r="B121" s="146"/>
      <c r="C121" s="763"/>
      <c r="D121" s="763"/>
      <c r="E121" s="763"/>
      <c r="F121" s="1172" t="str">
        <f t="shared" si="5"/>
        <v xml:space="preserve"> </v>
      </c>
      <c r="G121" s="1174" t="str">
        <f t="shared" si="6"/>
        <v xml:space="preserve"> </v>
      </c>
    </row>
    <row r="122" spans="1:7">
      <c r="A122" s="588">
        <f t="shared" si="4"/>
        <v>91</v>
      </c>
      <c r="B122" s="146"/>
      <c r="C122" s="763"/>
      <c r="D122" s="763"/>
      <c r="E122" s="763"/>
      <c r="F122" s="1172" t="str">
        <f t="shared" si="5"/>
        <v xml:space="preserve"> </v>
      </c>
      <c r="G122" s="1174" t="str">
        <f t="shared" si="6"/>
        <v xml:space="preserve"> </v>
      </c>
    </row>
    <row r="123" spans="1:7">
      <c r="A123" s="588">
        <f t="shared" si="4"/>
        <v>92</v>
      </c>
      <c r="B123" s="847" t="s">
        <v>1097</v>
      </c>
      <c r="C123" s="818">
        <f>SUM(C120:C122)</f>
        <v>0</v>
      </c>
      <c r="D123" s="1167">
        <f>SUM(D120:D122)</f>
        <v>0</v>
      </c>
      <c r="E123" s="818">
        <f>SUM(E120:E122)</f>
        <v>0</v>
      </c>
      <c r="F123" s="1171" t="str">
        <f t="shared" si="5"/>
        <v xml:space="preserve"> </v>
      </c>
      <c r="G123" s="1166" t="str">
        <f t="shared" si="6"/>
        <v xml:space="preserve"> </v>
      </c>
    </row>
    <row r="124" spans="1:7">
      <c r="A124" s="588">
        <f t="shared" si="4"/>
        <v>93</v>
      </c>
      <c r="B124" s="100" t="s">
        <v>1110</v>
      </c>
      <c r="C124" s="524">
        <f>C119+C123</f>
        <v>3341983</v>
      </c>
      <c r="D124" s="805">
        <f>D119+D123</f>
        <v>17088217</v>
      </c>
      <c r="E124" s="524">
        <f>E119+E123</f>
        <v>0</v>
      </c>
      <c r="F124" s="1163" t="str">
        <f t="shared" si="5"/>
        <v xml:space="preserve"> </v>
      </c>
      <c r="G124" s="1164">
        <f t="shared" si="6"/>
        <v>5.1131968654538342</v>
      </c>
    </row>
    <row r="125" spans="1:7">
      <c r="A125" s="588">
        <f t="shared" si="4"/>
        <v>94</v>
      </c>
      <c r="B125" s="1229" t="s">
        <v>1111</v>
      </c>
      <c r="C125" s="763"/>
      <c r="D125" s="763"/>
      <c r="E125" s="763"/>
      <c r="F125" s="1172" t="str">
        <f t="shared" si="5"/>
        <v xml:space="preserve"> </v>
      </c>
      <c r="G125" s="830" t="str">
        <f t="shared" si="6"/>
        <v xml:space="preserve"> </v>
      </c>
    </row>
    <row r="126" spans="1:7">
      <c r="A126" s="588">
        <f t="shared" si="4"/>
        <v>95</v>
      </c>
      <c r="B126" s="146" t="s">
        <v>3490</v>
      </c>
      <c r="C126" s="763">
        <v>30645</v>
      </c>
      <c r="D126" s="763">
        <v>244852</v>
      </c>
      <c r="E126" s="763">
        <v>1</v>
      </c>
      <c r="F126" s="1172">
        <f t="shared" si="5"/>
        <v>30645</v>
      </c>
      <c r="G126" s="830">
        <f t="shared" si="6"/>
        <v>7.9899494207864254</v>
      </c>
    </row>
    <row r="127" spans="1:7">
      <c r="A127" s="588">
        <f t="shared" si="4"/>
        <v>96</v>
      </c>
      <c r="B127" s="146"/>
      <c r="C127" s="763"/>
      <c r="D127" s="763"/>
      <c r="E127" s="763"/>
      <c r="F127" s="1172" t="str">
        <f t="shared" si="5"/>
        <v xml:space="preserve"> </v>
      </c>
      <c r="G127" s="830" t="str">
        <f t="shared" si="6"/>
        <v xml:space="preserve"> </v>
      </c>
    </row>
    <row r="128" spans="1:7">
      <c r="A128" s="588">
        <f t="shared" si="4"/>
        <v>97</v>
      </c>
      <c r="B128" s="847" t="s">
        <v>1097</v>
      </c>
      <c r="C128" s="763">
        <f>SUM(C125:C127)</f>
        <v>30645</v>
      </c>
      <c r="D128" s="762">
        <f>SUM(D125:D127)</f>
        <v>244852</v>
      </c>
      <c r="E128" s="763">
        <f>SUM(E125:E127)</f>
        <v>1</v>
      </c>
      <c r="F128" s="1172">
        <f t="shared" si="5"/>
        <v>30645</v>
      </c>
      <c r="G128" s="830">
        <f t="shared" si="6"/>
        <v>7.9899494207864254</v>
      </c>
    </row>
    <row r="129" spans="1:8">
      <c r="A129" s="588">
        <f t="shared" si="4"/>
        <v>98</v>
      </c>
      <c r="B129" s="1229" t="s">
        <v>1112</v>
      </c>
      <c r="C129" s="763"/>
      <c r="D129" s="763"/>
      <c r="E129" s="763"/>
      <c r="F129" s="1172" t="str">
        <f t="shared" si="5"/>
        <v xml:space="preserve"> </v>
      </c>
      <c r="G129" s="830" t="str">
        <f t="shared" si="6"/>
        <v xml:space="preserve"> </v>
      </c>
    </row>
    <row r="130" spans="1:8">
      <c r="A130" s="588">
        <f t="shared" si="4"/>
        <v>99</v>
      </c>
      <c r="B130" s="146"/>
      <c r="C130" s="763" t="s">
        <v>646</v>
      </c>
      <c r="D130" s="762"/>
      <c r="E130" s="763"/>
      <c r="F130" s="1172" t="str">
        <f t="shared" si="5"/>
        <v xml:space="preserve"> </v>
      </c>
      <c r="G130" s="830" t="str">
        <f t="shared" si="6"/>
        <v xml:space="preserve"> </v>
      </c>
    </row>
    <row r="131" spans="1:8">
      <c r="A131" s="588">
        <f t="shared" si="4"/>
        <v>100</v>
      </c>
      <c r="B131" s="847" t="s">
        <v>1097</v>
      </c>
      <c r="C131" s="763">
        <f>SUM(C129:C130)</f>
        <v>0</v>
      </c>
      <c r="D131" s="763">
        <f>SUM(D129:D130)</f>
        <v>0</v>
      </c>
      <c r="E131" s="763">
        <f>SUM(E129:E130)</f>
        <v>0</v>
      </c>
      <c r="F131" s="1172" t="str">
        <f t="shared" si="5"/>
        <v xml:space="preserve"> </v>
      </c>
      <c r="G131" s="830" t="str">
        <f t="shared" si="6"/>
        <v xml:space="preserve"> </v>
      </c>
      <c r="H131" s="404"/>
    </row>
    <row r="132" spans="1:8">
      <c r="A132" s="588">
        <f t="shared" si="4"/>
        <v>101</v>
      </c>
      <c r="B132" s="100" t="s">
        <v>1113</v>
      </c>
      <c r="C132" s="524">
        <f>C128+C131</f>
        <v>30645</v>
      </c>
      <c r="D132" s="805">
        <f>D128+D131</f>
        <v>244852</v>
      </c>
      <c r="E132" s="524">
        <f>E128+E131</f>
        <v>1</v>
      </c>
      <c r="F132" s="1163">
        <f t="shared" si="5"/>
        <v>30645</v>
      </c>
      <c r="G132" s="668">
        <f t="shared" si="6"/>
        <v>7.9899494207864254</v>
      </c>
    </row>
    <row r="133" spans="1:8">
      <c r="A133" s="588">
        <f t="shared" si="4"/>
        <v>102</v>
      </c>
      <c r="B133" s="146"/>
      <c r="C133" s="763"/>
      <c r="D133" s="763"/>
      <c r="E133" s="763"/>
      <c r="F133" s="1172" t="str">
        <f t="shared" si="5"/>
        <v xml:space="preserve"> </v>
      </c>
      <c r="G133" s="1174" t="str">
        <f t="shared" si="6"/>
        <v xml:space="preserve"> </v>
      </c>
    </row>
    <row r="134" spans="1:8">
      <c r="A134" s="588">
        <f t="shared" si="4"/>
        <v>103</v>
      </c>
      <c r="B134" s="146"/>
      <c r="C134" s="763"/>
      <c r="D134" s="763"/>
      <c r="E134" s="763"/>
      <c r="F134" s="1172" t="str">
        <f t="shared" si="5"/>
        <v xml:space="preserve"> </v>
      </c>
      <c r="G134" s="1174" t="str">
        <f t="shared" si="6"/>
        <v xml:space="preserve"> </v>
      </c>
    </row>
    <row r="135" spans="1:8">
      <c r="A135" s="588">
        <f t="shared" si="4"/>
        <v>104</v>
      </c>
      <c r="B135" s="108" t="s">
        <v>1114</v>
      </c>
      <c r="C135" s="524">
        <f>SUM(C133:C134)</f>
        <v>0</v>
      </c>
      <c r="D135" s="805">
        <f>SUM(D133:D134)</f>
        <v>0</v>
      </c>
      <c r="E135" s="524">
        <f>SUM(E133:E134)</f>
        <v>0</v>
      </c>
      <c r="F135" s="1163" t="str">
        <f t="shared" si="5"/>
        <v xml:space="preserve"> </v>
      </c>
      <c r="G135" s="1164" t="str">
        <f t="shared" si="6"/>
        <v xml:space="preserve"> </v>
      </c>
    </row>
    <row r="136" spans="1:8" ht="15.75" thickBot="1">
      <c r="A136" s="589">
        <v>105</v>
      </c>
      <c r="B136" s="630" t="s">
        <v>1115</v>
      </c>
      <c r="C136" s="632">
        <f>C45+C89+C115+C124+C132+C135</f>
        <v>11104808</v>
      </c>
      <c r="D136" s="631">
        <f>D45+D89+D115+D124+D132+D135</f>
        <v>112228749</v>
      </c>
      <c r="E136" s="632">
        <f>E45+E89+E115+E124+E132+E135</f>
        <v>60966</v>
      </c>
      <c r="F136" s="1232">
        <f t="shared" si="5"/>
        <v>182.14755765508644</v>
      </c>
      <c r="G136" s="1233">
        <f t="shared" si="6"/>
        <v>10.106320523506575</v>
      </c>
    </row>
    <row r="137" spans="1:8">
      <c r="C137" s="1237"/>
    </row>
    <row r="138" spans="1:8">
      <c r="A138" s="48" t="s">
        <v>1116</v>
      </c>
      <c r="B138" s="48"/>
      <c r="C138" s="1238"/>
      <c r="D138" s="48"/>
      <c r="E138" s="48"/>
      <c r="F138" s="48"/>
      <c r="G138" s="48"/>
    </row>
    <row r="139" spans="1:8">
      <c r="C139" s="1237"/>
    </row>
    <row r="140" spans="1:8">
      <c r="C140" s="1237"/>
    </row>
    <row r="141" spans="1:8" ht="15.75">
      <c r="A141" s="90" t="s">
        <v>1814</v>
      </c>
      <c r="B141" s="48"/>
      <c r="C141" s="1238"/>
      <c r="D141" s="48"/>
      <c r="E141" s="48"/>
      <c r="F141" s="48"/>
      <c r="G141" s="48"/>
    </row>
    <row r="142" spans="1:8">
      <c r="C142" s="1237"/>
    </row>
    <row r="143" spans="1:8" ht="15.75" thickBot="1">
      <c r="A143" s="43" t="str">
        <f>'Data Sheet'!$A$49</f>
        <v>Annual Report of Central Hudson Gas &amp; Electric Corp.</v>
      </c>
      <c r="C143" s="186"/>
      <c r="D143" s="404"/>
      <c r="E143" s="404"/>
      <c r="F143" s="191" t="str">
        <f>'Data Sheet'!$A$45</f>
        <v>Year ended December 31, 2013</v>
      </c>
      <c r="G143" s="798"/>
    </row>
    <row r="144" spans="1:8">
      <c r="A144" s="44"/>
      <c r="B144" s="45"/>
      <c r="C144" s="1239"/>
      <c r="D144" s="799"/>
      <c r="E144" s="799"/>
      <c r="F144" s="799"/>
      <c r="G144" s="800"/>
    </row>
    <row r="145" spans="1:7" ht="15.75">
      <c r="A145" s="794" t="s">
        <v>1102</v>
      </c>
      <c r="B145" s="48"/>
      <c r="C145" s="890"/>
      <c r="D145" s="798"/>
      <c r="E145" s="798"/>
      <c r="F145" s="798"/>
      <c r="G145" s="801"/>
    </row>
    <row r="146" spans="1:7">
      <c r="A146" s="50"/>
      <c r="C146" s="186"/>
      <c r="D146" s="404"/>
      <c r="E146" s="404"/>
      <c r="F146" s="404"/>
      <c r="G146" s="802"/>
    </row>
    <row r="147" spans="1:7">
      <c r="A147" s="803"/>
      <c r="B147" s="609"/>
      <c r="C147" s="1240"/>
      <c r="D147" s="804"/>
      <c r="E147" s="1007" t="s">
        <v>974</v>
      </c>
      <c r="F147" s="1007" t="s">
        <v>1090</v>
      </c>
      <c r="G147" s="1008" t="s">
        <v>1545</v>
      </c>
    </row>
    <row r="148" spans="1:7">
      <c r="A148" s="588"/>
      <c r="B148" s="147"/>
      <c r="C148" s="188"/>
      <c r="D148" s="797"/>
      <c r="E148" s="1009" t="s">
        <v>1091</v>
      </c>
      <c r="F148" s="1009" t="s">
        <v>1092</v>
      </c>
      <c r="G148" s="1010" t="s">
        <v>973</v>
      </c>
    </row>
    <row r="149" spans="1:7">
      <c r="A149" s="588" t="s">
        <v>2411</v>
      </c>
      <c r="B149" s="855" t="s">
        <v>1093</v>
      </c>
      <c r="C149" s="1241" t="s">
        <v>1095</v>
      </c>
      <c r="D149" s="1009" t="s">
        <v>1545</v>
      </c>
      <c r="E149" s="1009" t="s">
        <v>2344</v>
      </c>
      <c r="F149" s="1009" t="s">
        <v>1094</v>
      </c>
      <c r="G149" s="1010" t="s">
        <v>1095</v>
      </c>
    </row>
    <row r="150" spans="1:7">
      <c r="A150" s="676" t="s">
        <v>2417</v>
      </c>
      <c r="B150" s="856" t="s">
        <v>2512</v>
      </c>
      <c r="C150" s="1242" t="s">
        <v>2513</v>
      </c>
      <c r="D150" s="1011" t="s">
        <v>644</v>
      </c>
      <c r="E150" s="1011" t="s">
        <v>693</v>
      </c>
      <c r="F150" s="1011" t="s">
        <v>1725</v>
      </c>
      <c r="G150" s="1012" t="s">
        <v>1726</v>
      </c>
    </row>
    <row r="151" spans="1:7">
      <c r="A151" s="588">
        <v>1</v>
      </c>
      <c r="B151" s="1229"/>
      <c r="C151" s="763"/>
      <c r="D151" s="763"/>
      <c r="E151" s="763"/>
      <c r="F151" s="1234" t="str">
        <f t="shared" ref="F151:F163" si="7">IF(ISERR(+C151/+E151)," ",(+C151/+E151))</f>
        <v xml:space="preserve"> </v>
      </c>
      <c r="G151" s="1230" t="str">
        <f t="shared" ref="G151:G163" si="8">IF(ISERR(+D151/+C151)," ",(+D151/+C151))</f>
        <v xml:space="preserve"> </v>
      </c>
    </row>
    <row r="152" spans="1:7">
      <c r="A152" s="588">
        <v>2</v>
      </c>
      <c r="B152" s="1229"/>
      <c r="C152" s="763"/>
      <c r="D152" s="762"/>
      <c r="E152" s="763"/>
      <c r="F152" s="1234" t="str">
        <f t="shared" si="7"/>
        <v xml:space="preserve"> </v>
      </c>
      <c r="G152" s="1173" t="str">
        <f t="shared" si="8"/>
        <v xml:space="preserve"> </v>
      </c>
    </row>
    <row r="153" spans="1:7">
      <c r="A153" s="588">
        <v>3</v>
      </c>
      <c r="B153" s="1229"/>
      <c r="C153" s="763"/>
      <c r="D153" s="763"/>
      <c r="E153" s="763"/>
      <c r="F153" s="1234" t="str">
        <f t="shared" si="7"/>
        <v xml:space="preserve"> </v>
      </c>
      <c r="G153" s="1174" t="str">
        <f t="shared" si="8"/>
        <v xml:space="preserve"> </v>
      </c>
    </row>
    <row r="154" spans="1:7">
      <c r="A154" s="588">
        <v>4</v>
      </c>
      <c r="B154" s="1229"/>
      <c r="C154" s="763"/>
      <c r="D154" s="763"/>
      <c r="E154" s="763"/>
      <c r="F154" s="1234" t="str">
        <f t="shared" si="7"/>
        <v xml:space="preserve"> </v>
      </c>
      <c r="G154" s="1174" t="str">
        <f t="shared" si="8"/>
        <v xml:space="preserve"> </v>
      </c>
    </row>
    <row r="155" spans="1:7">
      <c r="A155" s="588">
        <v>5</v>
      </c>
      <c r="B155" s="1229"/>
      <c r="C155" s="763"/>
      <c r="D155" s="763"/>
      <c r="E155" s="763"/>
      <c r="F155" s="1234" t="str">
        <f t="shared" si="7"/>
        <v xml:space="preserve"> </v>
      </c>
      <c r="G155" s="1174" t="str">
        <f t="shared" si="8"/>
        <v xml:space="preserve"> </v>
      </c>
    </row>
    <row r="156" spans="1:7">
      <c r="A156" s="588">
        <v>6</v>
      </c>
      <c r="B156" s="1229"/>
      <c r="C156" s="763"/>
      <c r="D156" s="763"/>
      <c r="E156" s="763"/>
      <c r="F156" s="1234" t="str">
        <f t="shared" si="7"/>
        <v xml:space="preserve"> </v>
      </c>
      <c r="G156" s="1174" t="str">
        <f t="shared" si="8"/>
        <v xml:space="preserve"> </v>
      </c>
    </row>
    <row r="157" spans="1:7">
      <c r="A157" s="588">
        <v>7</v>
      </c>
      <c r="B157" s="146"/>
      <c r="C157" s="763"/>
      <c r="D157" s="763"/>
      <c r="E157" s="763"/>
      <c r="F157" s="1234" t="str">
        <f t="shared" si="7"/>
        <v xml:space="preserve"> </v>
      </c>
      <c r="G157" s="1174" t="str">
        <f t="shared" si="8"/>
        <v xml:space="preserve"> </v>
      </c>
    </row>
    <row r="158" spans="1:7">
      <c r="A158" s="588">
        <v>8</v>
      </c>
      <c r="B158" s="1229"/>
      <c r="C158" s="763"/>
      <c r="D158" s="763"/>
      <c r="E158" s="763"/>
      <c r="F158" s="1234" t="str">
        <f t="shared" si="7"/>
        <v xml:space="preserve"> </v>
      </c>
      <c r="G158" s="1174" t="str">
        <f t="shared" si="8"/>
        <v xml:space="preserve"> </v>
      </c>
    </row>
    <row r="159" spans="1:7">
      <c r="A159" s="588">
        <v>9</v>
      </c>
      <c r="B159" s="146"/>
      <c r="C159" s="763"/>
      <c r="D159" s="763"/>
      <c r="E159" s="763"/>
      <c r="F159" s="1234" t="str">
        <f t="shared" si="7"/>
        <v xml:space="preserve"> </v>
      </c>
      <c r="G159" s="1174" t="str">
        <f t="shared" si="8"/>
        <v xml:space="preserve"> </v>
      </c>
    </row>
    <row r="160" spans="1:7">
      <c r="A160" s="588">
        <v>10</v>
      </c>
      <c r="B160" s="146"/>
      <c r="C160" s="763"/>
      <c r="D160" s="763"/>
      <c r="E160" s="763"/>
      <c r="F160" s="1234" t="str">
        <f t="shared" si="7"/>
        <v xml:space="preserve"> </v>
      </c>
      <c r="G160" s="1174" t="str">
        <f t="shared" si="8"/>
        <v xml:space="preserve"> </v>
      </c>
    </row>
    <row r="161" spans="1:7">
      <c r="A161" s="588">
        <v>11</v>
      </c>
      <c r="B161" s="1229"/>
      <c r="C161" s="763"/>
      <c r="D161" s="763"/>
      <c r="E161" s="763"/>
      <c r="F161" s="1234" t="str">
        <f t="shared" si="7"/>
        <v xml:space="preserve"> </v>
      </c>
      <c r="G161" s="1174" t="str">
        <f t="shared" si="8"/>
        <v xml:space="preserve"> </v>
      </c>
    </row>
    <row r="162" spans="1:7">
      <c r="A162" s="588">
        <v>12</v>
      </c>
      <c r="B162" s="146"/>
      <c r="C162" s="763"/>
      <c r="D162" s="763"/>
      <c r="E162" s="763"/>
      <c r="F162" s="1234" t="str">
        <f t="shared" si="7"/>
        <v xml:space="preserve"> </v>
      </c>
      <c r="G162" s="1174" t="str">
        <f t="shared" si="8"/>
        <v xml:space="preserve"> </v>
      </c>
    </row>
    <row r="163" spans="1:7">
      <c r="A163" s="588">
        <v>13</v>
      </c>
      <c r="B163" s="146"/>
      <c r="C163" s="763"/>
      <c r="D163" s="763"/>
      <c r="E163" s="763"/>
      <c r="F163" s="1234" t="str">
        <f t="shared" si="7"/>
        <v xml:space="preserve"> </v>
      </c>
      <c r="G163" s="1174" t="str">
        <f t="shared" si="8"/>
        <v xml:space="preserve"> </v>
      </c>
    </row>
    <row r="164" spans="1:7">
      <c r="A164" s="588">
        <v>14</v>
      </c>
      <c r="B164" s="146"/>
      <c r="C164" s="763"/>
      <c r="D164" s="762"/>
      <c r="E164" s="763"/>
      <c r="F164" s="1234"/>
      <c r="G164" s="1173"/>
    </row>
    <row r="165" spans="1:7">
      <c r="A165" s="588">
        <v>15</v>
      </c>
      <c r="B165" s="108"/>
      <c r="C165" s="522"/>
      <c r="D165" s="520"/>
      <c r="E165" s="522"/>
      <c r="F165" s="1234"/>
      <c r="G165" s="1173"/>
    </row>
    <row r="166" spans="1:7">
      <c r="A166" s="588">
        <v>16</v>
      </c>
      <c r="B166" s="1229"/>
      <c r="C166" s="522"/>
      <c r="D166" s="1172"/>
      <c r="E166" s="1172"/>
      <c r="F166" s="1234" t="str">
        <f t="shared" ref="F166:F174" si="9">IF(ISERR(+C166/+E166)," ",(+C166/+E166))</f>
        <v xml:space="preserve"> </v>
      </c>
      <c r="G166" s="1230" t="str">
        <f t="shared" ref="G166:G174" si="10">IF(ISERR(+D166/+C166)," ",(+D166/+C166))</f>
        <v xml:space="preserve"> </v>
      </c>
    </row>
    <row r="167" spans="1:7">
      <c r="A167" s="588">
        <v>17</v>
      </c>
      <c r="B167" s="108"/>
      <c r="C167" s="522"/>
      <c r="D167" s="520"/>
      <c r="E167" s="1172"/>
      <c r="F167" s="1234" t="str">
        <f t="shared" si="9"/>
        <v xml:space="preserve"> </v>
      </c>
      <c r="G167" s="1173" t="str">
        <f t="shared" si="10"/>
        <v xml:space="preserve"> </v>
      </c>
    </row>
    <row r="168" spans="1:7">
      <c r="A168" s="588">
        <v>18</v>
      </c>
      <c r="B168" s="108"/>
      <c r="C168" s="522"/>
      <c r="D168" s="1172"/>
      <c r="E168" s="1172"/>
      <c r="F168" s="1234" t="str">
        <f t="shared" si="9"/>
        <v xml:space="preserve"> </v>
      </c>
      <c r="G168" s="1174" t="str">
        <f t="shared" si="10"/>
        <v xml:space="preserve"> </v>
      </c>
    </row>
    <row r="169" spans="1:7">
      <c r="A169" s="588">
        <v>19</v>
      </c>
      <c r="B169" s="108"/>
      <c r="C169" s="522"/>
      <c r="D169" s="1172"/>
      <c r="E169" s="1172"/>
      <c r="F169" s="1234" t="str">
        <f t="shared" si="9"/>
        <v xml:space="preserve"> </v>
      </c>
      <c r="G169" s="1174" t="str">
        <f t="shared" si="10"/>
        <v xml:space="preserve"> </v>
      </c>
    </row>
    <row r="170" spans="1:7">
      <c r="A170" s="588">
        <v>20</v>
      </c>
      <c r="B170" s="1229"/>
      <c r="C170" s="763"/>
      <c r="D170" s="763"/>
      <c r="E170" s="763"/>
      <c r="F170" s="1234" t="str">
        <f t="shared" si="9"/>
        <v xml:space="preserve"> </v>
      </c>
      <c r="G170" s="1174" t="str">
        <f t="shared" si="10"/>
        <v xml:space="preserve"> </v>
      </c>
    </row>
    <row r="171" spans="1:7">
      <c r="A171" s="588">
        <v>21</v>
      </c>
      <c r="B171" s="1229"/>
      <c r="C171" s="763"/>
      <c r="D171" s="763"/>
      <c r="E171" s="763"/>
      <c r="F171" s="1234" t="str">
        <f t="shared" si="9"/>
        <v xml:space="preserve"> </v>
      </c>
      <c r="G171" s="1174" t="str">
        <f t="shared" si="10"/>
        <v xml:space="preserve"> </v>
      </c>
    </row>
    <row r="172" spans="1:7">
      <c r="A172" s="588">
        <v>22</v>
      </c>
      <c r="B172" s="146"/>
      <c r="C172" s="763"/>
      <c r="D172" s="763"/>
      <c r="E172" s="763"/>
      <c r="F172" s="1234" t="str">
        <f t="shared" si="9"/>
        <v xml:space="preserve"> </v>
      </c>
      <c r="G172" s="1174" t="str">
        <f t="shared" si="10"/>
        <v xml:space="preserve"> </v>
      </c>
    </row>
    <row r="173" spans="1:7">
      <c r="A173" s="588">
        <v>23</v>
      </c>
      <c r="B173" s="146"/>
      <c r="C173" s="763"/>
      <c r="D173" s="763"/>
      <c r="E173" s="763"/>
      <c r="F173" s="1234" t="str">
        <f t="shared" si="9"/>
        <v xml:space="preserve"> </v>
      </c>
      <c r="G173" s="1174" t="str">
        <f t="shared" si="10"/>
        <v xml:space="preserve"> </v>
      </c>
    </row>
    <row r="174" spans="1:7">
      <c r="A174" s="588">
        <v>24</v>
      </c>
      <c r="B174" s="146"/>
      <c r="C174" s="763"/>
      <c r="D174" s="763"/>
      <c r="E174" s="763"/>
      <c r="F174" s="1234" t="str">
        <f t="shared" si="9"/>
        <v xml:space="preserve"> </v>
      </c>
      <c r="G174" s="1174" t="str">
        <f t="shared" si="10"/>
        <v xml:space="preserve"> </v>
      </c>
    </row>
    <row r="175" spans="1:7">
      <c r="A175" s="588">
        <v>25</v>
      </c>
      <c r="B175" s="146"/>
      <c r="C175" s="763"/>
      <c r="D175" s="762"/>
      <c r="E175" s="763"/>
      <c r="F175" s="1234"/>
      <c r="G175" s="1173"/>
    </row>
    <row r="176" spans="1:7">
      <c r="A176" s="588">
        <v>26</v>
      </c>
      <c r="B176" s="1229"/>
      <c r="C176" s="763"/>
      <c r="D176" s="763"/>
      <c r="E176" s="763"/>
      <c r="F176" s="1234" t="str">
        <f t="shared" ref="F176:F184" si="11">IF(ISERR(+C176/+E176)," ",(+C176/+E176))</f>
        <v xml:space="preserve"> </v>
      </c>
      <c r="G176" s="1230" t="str">
        <f t="shared" ref="G176:G184" si="12">IF(ISERR(+D176/+C176)," ",(+D176/+C176))</f>
        <v xml:space="preserve"> </v>
      </c>
    </row>
    <row r="177" spans="1:7">
      <c r="A177" s="588">
        <v>27</v>
      </c>
      <c r="B177" s="146"/>
      <c r="C177" s="763"/>
      <c r="D177" s="762"/>
      <c r="E177" s="763"/>
      <c r="F177" s="1234" t="str">
        <f t="shared" si="11"/>
        <v xml:space="preserve"> </v>
      </c>
      <c r="G177" s="1230" t="str">
        <f t="shared" si="12"/>
        <v xml:space="preserve"> </v>
      </c>
    </row>
    <row r="178" spans="1:7">
      <c r="A178" s="588">
        <v>28</v>
      </c>
      <c r="B178" s="146"/>
      <c r="C178" s="763"/>
      <c r="D178" s="763"/>
      <c r="E178" s="763"/>
      <c r="F178" s="1234" t="str">
        <f t="shared" si="11"/>
        <v xml:space="preserve"> </v>
      </c>
      <c r="G178" s="1174" t="str">
        <f t="shared" si="12"/>
        <v xml:space="preserve"> </v>
      </c>
    </row>
    <row r="179" spans="1:7">
      <c r="A179" s="588">
        <v>29</v>
      </c>
      <c r="B179" s="146"/>
      <c r="C179" s="763"/>
      <c r="D179" s="763"/>
      <c r="E179" s="763"/>
      <c r="F179" s="1234" t="str">
        <f t="shared" si="11"/>
        <v xml:space="preserve"> </v>
      </c>
      <c r="G179" s="1174" t="str">
        <f t="shared" si="12"/>
        <v xml:space="preserve"> </v>
      </c>
    </row>
    <row r="180" spans="1:7">
      <c r="A180" s="588">
        <v>30</v>
      </c>
      <c r="B180" s="146"/>
      <c r="C180" s="763"/>
      <c r="D180" s="763"/>
      <c r="E180" s="763"/>
      <c r="F180" s="1234" t="str">
        <f t="shared" si="11"/>
        <v xml:space="preserve"> </v>
      </c>
      <c r="G180" s="1174" t="str">
        <f t="shared" si="12"/>
        <v xml:space="preserve"> </v>
      </c>
    </row>
    <row r="181" spans="1:7">
      <c r="A181" s="588">
        <v>31</v>
      </c>
      <c r="B181" s="146"/>
      <c r="C181" s="763"/>
      <c r="D181" s="763"/>
      <c r="E181" s="763"/>
      <c r="F181" s="1234" t="str">
        <f t="shared" si="11"/>
        <v xml:space="preserve"> </v>
      </c>
      <c r="G181" s="1174" t="str">
        <f t="shared" si="12"/>
        <v xml:space="preserve"> </v>
      </c>
    </row>
    <row r="182" spans="1:7">
      <c r="A182" s="588">
        <v>32</v>
      </c>
      <c r="B182" s="146"/>
      <c r="C182" s="763"/>
      <c r="D182" s="763"/>
      <c r="E182" s="763"/>
      <c r="F182" s="1234" t="str">
        <f t="shared" si="11"/>
        <v xml:space="preserve"> </v>
      </c>
      <c r="G182" s="1174" t="str">
        <f t="shared" si="12"/>
        <v xml:space="preserve"> </v>
      </c>
    </row>
    <row r="183" spans="1:7">
      <c r="A183" s="588">
        <v>33</v>
      </c>
      <c r="B183" s="146"/>
      <c r="C183" s="763"/>
      <c r="D183" s="763"/>
      <c r="E183" s="763"/>
      <c r="F183" s="1234" t="str">
        <f t="shared" si="11"/>
        <v xml:space="preserve"> </v>
      </c>
      <c r="G183" s="1174" t="str">
        <f t="shared" si="12"/>
        <v xml:space="preserve"> </v>
      </c>
    </row>
    <row r="184" spans="1:7">
      <c r="A184" s="588">
        <v>34</v>
      </c>
      <c r="B184" s="146"/>
      <c r="C184" s="763"/>
      <c r="D184" s="763"/>
      <c r="E184" s="763"/>
      <c r="F184" s="1234" t="str">
        <f t="shared" si="11"/>
        <v xml:space="preserve"> </v>
      </c>
      <c r="G184" s="1174" t="str">
        <f t="shared" si="12"/>
        <v xml:space="preserve"> </v>
      </c>
    </row>
    <row r="185" spans="1:7">
      <c r="A185" s="588">
        <v>35</v>
      </c>
      <c r="B185" s="146"/>
      <c r="C185" s="763"/>
      <c r="D185" s="762"/>
      <c r="E185" s="763"/>
      <c r="F185" s="1234"/>
      <c r="G185" s="1173"/>
    </row>
    <row r="186" spans="1:7">
      <c r="A186" s="588">
        <v>36</v>
      </c>
      <c r="B186" s="108"/>
      <c r="C186" s="522"/>
      <c r="D186" s="520"/>
      <c r="E186" s="522"/>
      <c r="F186" s="1234"/>
      <c r="G186" s="1173"/>
    </row>
    <row r="187" spans="1:7">
      <c r="A187" s="588">
        <v>37</v>
      </c>
      <c r="B187" s="1229"/>
      <c r="C187" s="763"/>
      <c r="D187" s="763"/>
      <c r="E187" s="763"/>
      <c r="F187" s="1234"/>
      <c r="G187" s="1230"/>
    </row>
    <row r="188" spans="1:7">
      <c r="A188" s="588">
        <v>38</v>
      </c>
      <c r="B188" s="146"/>
      <c r="C188" s="763"/>
      <c r="D188" s="1231"/>
      <c r="E188" s="763"/>
      <c r="F188" s="1234" t="str">
        <f>IF(ISERR(+C188/+E188)," ",(+C188/+E188))</f>
        <v xml:space="preserve"> </v>
      </c>
      <c r="G188" s="1230" t="str">
        <f>IF(ISERR(+D188/+C188)," ",(+D188/+C188))</f>
        <v xml:space="preserve"> </v>
      </c>
    </row>
    <row r="189" spans="1:7">
      <c r="A189" s="588">
        <v>39</v>
      </c>
      <c r="B189" s="146"/>
      <c r="C189" s="763"/>
      <c r="D189" s="763"/>
      <c r="E189" s="763"/>
      <c r="F189" s="1234" t="str">
        <f>IF(ISERR(+C189/+E189)," ",(+C189/+E189))</f>
        <v xml:space="preserve"> </v>
      </c>
      <c r="G189" s="1174" t="str">
        <f>IF(ISERR(+D189/+C189)," ",(+D189/+C189))</f>
        <v xml:space="preserve"> </v>
      </c>
    </row>
    <row r="190" spans="1:7">
      <c r="A190" s="588">
        <v>40</v>
      </c>
      <c r="B190" s="146"/>
      <c r="C190" s="763"/>
      <c r="D190" s="763"/>
      <c r="E190" s="763"/>
      <c r="F190" s="1234" t="str">
        <f>IF(ISERR(+C190/+E190)," ",(+C190/+E190))</f>
        <v xml:space="preserve"> </v>
      </c>
      <c r="G190" s="1174" t="str">
        <f>IF(ISERR(+D190/+C190)," ",(+D190/+C190))</f>
        <v xml:space="preserve"> </v>
      </c>
    </row>
    <row r="191" spans="1:7">
      <c r="A191" s="588">
        <v>41</v>
      </c>
      <c r="B191" s="146"/>
      <c r="C191" s="763"/>
      <c r="D191" s="762"/>
      <c r="E191" s="763"/>
      <c r="F191" s="1234"/>
      <c r="G191" s="1173"/>
    </row>
    <row r="192" spans="1:7">
      <c r="A192" s="588">
        <v>42</v>
      </c>
      <c r="B192" s="1229"/>
      <c r="C192" s="763"/>
      <c r="D192" s="763"/>
      <c r="E192" s="763"/>
      <c r="F192" s="1234"/>
      <c r="G192" s="1230"/>
    </row>
    <row r="193" spans="1:7">
      <c r="A193" s="588">
        <v>43</v>
      </c>
      <c r="B193" s="146"/>
      <c r="C193" s="763"/>
      <c r="D193" s="762"/>
      <c r="E193" s="763"/>
      <c r="F193" s="1234"/>
      <c r="G193" s="1174"/>
    </row>
    <row r="194" spans="1:7">
      <c r="A194" s="588">
        <v>44</v>
      </c>
      <c r="B194" s="146"/>
      <c r="C194" s="763"/>
      <c r="D194" s="763"/>
      <c r="E194" s="763"/>
      <c r="F194" s="1234"/>
      <c r="G194" s="1174"/>
    </row>
    <row r="195" spans="1:7">
      <c r="A195" s="588">
        <v>45</v>
      </c>
      <c r="B195" s="146"/>
      <c r="C195" s="763"/>
      <c r="D195" s="762"/>
      <c r="E195" s="763"/>
      <c r="F195" s="1234"/>
      <c r="G195" s="1173"/>
    </row>
    <row r="196" spans="1:7">
      <c r="A196" s="588">
        <v>46</v>
      </c>
      <c r="B196" s="108"/>
      <c r="C196" s="522"/>
      <c r="D196" s="520"/>
      <c r="E196" s="522"/>
      <c r="F196" s="1234"/>
      <c r="G196" s="1173"/>
    </row>
    <row r="197" spans="1:7">
      <c r="A197" s="588">
        <v>47</v>
      </c>
      <c r="B197" s="1229"/>
      <c r="C197" s="763"/>
      <c r="D197" s="763"/>
      <c r="E197" s="763"/>
      <c r="F197" s="1234"/>
      <c r="G197" s="1230"/>
    </row>
    <row r="198" spans="1:7">
      <c r="A198" s="588">
        <v>48</v>
      </c>
      <c r="B198" s="146"/>
      <c r="C198" s="763"/>
      <c r="D198" s="762"/>
      <c r="E198" s="763"/>
      <c r="F198" s="1234"/>
      <c r="G198" s="1173"/>
    </row>
    <row r="199" spans="1:7">
      <c r="A199" s="588">
        <v>49</v>
      </c>
      <c r="B199" s="146"/>
      <c r="C199" s="763"/>
      <c r="D199" s="763"/>
      <c r="E199" s="763"/>
      <c r="F199" s="1234"/>
      <c r="G199" s="1174"/>
    </row>
    <row r="200" spans="1:7">
      <c r="A200" s="588">
        <v>50</v>
      </c>
      <c r="B200" s="146"/>
      <c r="C200" s="763"/>
      <c r="D200" s="762"/>
      <c r="E200" s="763"/>
      <c r="F200" s="1234"/>
      <c r="G200" s="1173"/>
    </row>
    <row r="201" spans="1:7">
      <c r="A201" s="588">
        <v>51</v>
      </c>
      <c r="B201" s="1229"/>
      <c r="C201" s="763"/>
      <c r="D201" s="763"/>
      <c r="E201" s="763"/>
      <c r="F201" s="1234"/>
      <c r="G201" s="1230"/>
    </row>
    <row r="202" spans="1:7">
      <c r="A202" s="588">
        <v>52</v>
      </c>
      <c r="B202" s="146"/>
      <c r="C202" s="763"/>
      <c r="D202" s="762"/>
      <c r="E202" s="763"/>
      <c r="F202" s="1234"/>
      <c r="G202" s="1173"/>
    </row>
    <row r="203" spans="1:7">
      <c r="A203" s="588">
        <v>53</v>
      </c>
      <c r="B203" s="146"/>
      <c r="C203" s="763"/>
      <c r="D203" s="763"/>
      <c r="E203" s="763"/>
      <c r="F203" s="1234"/>
      <c r="G203" s="1174"/>
    </row>
    <row r="204" spans="1:7">
      <c r="A204" s="588">
        <v>54</v>
      </c>
      <c r="B204" s="108"/>
      <c r="C204" s="522"/>
      <c r="D204" s="520"/>
      <c r="E204" s="522"/>
      <c r="F204" s="1234"/>
      <c r="G204" s="356"/>
    </row>
    <row r="205" spans="1:7">
      <c r="A205" s="588">
        <v>55</v>
      </c>
      <c r="B205" s="146"/>
      <c r="C205" s="763"/>
      <c r="D205" s="762"/>
      <c r="E205" s="763"/>
      <c r="F205" s="1234"/>
      <c r="G205" s="1174"/>
    </row>
    <row r="206" spans="1:7">
      <c r="A206" s="588">
        <v>56</v>
      </c>
      <c r="B206" s="146"/>
      <c r="C206" s="763"/>
      <c r="D206" s="763"/>
      <c r="E206" s="763"/>
      <c r="F206" s="1234"/>
      <c r="G206" s="1174"/>
    </row>
    <row r="207" spans="1:7">
      <c r="A207" s="588">
        <v>57</v>
      </c>
      <c r="B207" s="108"/>
      <c r="C207" s="522"/>
      <c r="D207" s="520"/>
      <c r="E207" s="522"/>
      <c r="F207" s="1234"/>
      <c r="G207" s="1173"/>
    </row>
    <row r="208" spans="1:7" ht="15.75" thickBot="1">
      <c r="A208" s="589">
        <v>58</v>
      </c>
      <c r="B208" s="124"/>
      <c r="C208" s="1235"/>
      <c r="D208" s="816"/>
      <c r="E208" s="1235"/>
      <c r="F208" s="1236"/>
      <c r="G208" s="1233"/>
    </row>
    <row r="210" spans="1:7">
      <c r="A210" s="48" t="s">
        <v>1117</v>
      </c>
      <c r="B210" s="48"/>
      <c r="C210" s="48"/>
      <c r="D210" s="48"/>
      <c r="E210" s="48"/>
      <c r="F210" s="48"/>
      <c r="G210" s="48"/>
    </row>
  </sheetData>
  <customSheetViews>
    <customSheetView guid="{4928BF23-7841-445B-B276-4DDA011E86BA}" scale="85" colorId="22" topLeftCell="A28">
      <selection activeCell="B44" sqref="B44"/>
      <rowBreaks count="2" manualBreakCount="2">
        <brk id="66" max="6" man="1"/>
        <brk id="138" max="16383" man="1"/>
      </rowBreaks>
      <pageMargins left="0.5" right="0.5" top="0.5" bottom="0.5" header="0" footer="0"/>
      <printOptions horizontalCentered="1" verticalCentered="1"/>
      <pageSetup scale="65" fitToHeight="2" orientation="portrait" r:id="rId1"/>
      <headerFooter alignWithMargins="0"/>
    </customSheetView>
    <customSheetView guid="{10BEBEA5-666D-4E42-8C33-BE2CECB0CEEE}" scale="85" colorId="22">
      <rowBreaks count="50" manualBreakCount="50">
        <brk id="46" max="16383" man="1"/>
        <brk id="47" max="16383" man="1"/>
        <brk id="48" max="16383" man="1"/>
        <brk id="49" max="16383" man="1"/>
        <brk id="50" max="16383" man="1"/>
        <brk id="51" max="16383" man="1"/>
        <brk id="52" max="16383" man="1"/>
        <brk id="53" max="16383" man="1"/>
        <brk id="54" max="16383" man="1"/>
        <brk id="55" max="16383" man="1"/>
        <brk id="56" max="16383" man="1"/>
        <brk id="57" max="16383" man="1"/>
        <brk id="58" max="16383" man="1"/>
        <brk id="59" max="16383" man="1"/>
        <brk id="60" max="16383" man="1"/>
        <brk id="61" max="16383" man="1"/>
        <brk id="62" max="16383" man="1"/>
        <brk id="63" max="16383" man="1"/>
        <brk id="64" max="16383" man="1"/>
        <brk id="65" max="16383" man="1"/>
        <brk id="66" max="6" man="1"/>
        <brk id="67" max="16383" man="1"/>
        <brk id="68" max="16383" man="1"/>
        <brk id="69" max="16383" man="1"/>
        <brk id="70" max="16383" man="1"/>
        <brk id="71" max="16383" man="1"/>
        <brk id="72" max="16383" man="1"/>
        <brk id="73" max="16383" man="1"/>
        <brk id="74" max="16383" man="1"/>
        <brk id="75" max="16383" man="1"/>
        <brk id="76" max="16383" man="1"/>
        <brk id="77" max="16383" man="1"/>
        <brk id="78" max="16383" man="1"/>
        <brk id="79" max="16383" man="1"/>
        <brk id="80" max="16383" man="1"/>
        <brk id="81" max="16383" man="1"/>
        <brk id="82" max="16383" man="1"/>
        <brk id="83" max="16383" man="1"/>
        <brk id="84" max="16383" man="1"/>
        <brk id="85" max="16383" man="1"/>
        <brk id="86" max="16383" man="1"/>
        <brk id="87" max="16383" man="1"/>
        <brk id="88" max="16383" man="1"/>
        <brk id="89" max="16383" man="1"/>
        <brk id="90" max="16383" man="1"/>
        <brk id="91" max="16383" man="1"/>
        <brk id="92" max="16383" man="1"/>
        <brk id="93" max="16383" man="1"/>
        <brk id="94" max="16383" man="1"/>
        <brk id="95" max="16383" man="1"/>
      </rowBreaks>
      <pageMargins left="0.5" right="0.5" top="0.5" bottom="0.5" header="0" footer="0"/>
      <printOptions horizontalCentered="1" verticalCentered="1"/>
      <pageSetup scale="65" fitToHeight="2" orientation="portrait" r:id="rId2"/>
      <headerFooter alignWithMargins="0"/>
    </customSheetView>
    <customSheetView guid="{7EABFE2B-86ED-418A-B3E7-C3498E6134E5}" scale="85" colorId="22">
      <rowBreaks count="50" manualBreakCount="50">
        <brk id="46" max="16383" man="1"/>
        <brk id="47" max="16383" man="1"/>
        <brk id="48" max="16383" man="1"/>
        <brk id="49" max="16383" man="1"/>
        <brk id="50" max="16383" man="1"/>
        <brk id="51" max="16383" man="1"/>
        <brk id="52" max="16383" man="1"/>
        <brk id="53" max="16383" man="1"/>
        <brk id="54" max="16383" man="1"/>
        <brk id="55" max="16383" man="1"/>
        <brk id="56" max="16383" man="1"/>
        <brk id="57" max="16383" man="1"/>
        <brk id="58" max="16383" man="1"/>
        <brk id="59" max="16383" man="1"/>
        <brk id="60" max="16383" man="1"/>
        <brk id="61" max="16383" man="1"/>
        <brk id="62" max="16383" man="1"/>
        <brk id="63" max="16383" man="1"/>
        <brk id="64" max="16383" man="1"/>
        <brk id="65" max="16383" man="1"/>
        <brk id="66" max="6" man="1"/>
        <brk id="67" max="16383" man="1"/>
        <brk id="68" max="16383" man="1"/>
        <brk id="69" max="16383" man="1"/>
        <brk id="70" max="16383" man="1"/>
        <brk id="71" max="16383" man="1"/>
        <brk id="72" max="16383" man="1"/>
        <brk id="73" max="16383" man="1"/>
        <brk id="74" max="16383" man="1"/>
        <brk id="75" max="16383" man="1"/>
        <brk id="76" max="16383" man="1"/>
        <brk id="77" max="16383" man="1"/>
        <brk id="78" max="16383" man="1"/>
        <brk id="79" max="16383" man="1"/>
        <brk id="80" max="16383" man="1"/>
        <brk id="81" max="16383" man="1"/>
        <brk id="82" max="16383" man="1"/>
        <brk id="83" max="16383" man="1"/>
        <brk id="84" max="16383" man="1"/>
        <brk id="85" max="16383" man="1"/>
        <brk id="86" max="16383" man="1"/>
        <brk id="87" max="16383" man="1"/>
        <brk id="88" max="16383" man="1"/>
        <brk id="89" max="16383" man="1"/>
        <brk id="90" max="16383" man="1"/>
        <brk id="91" max="16383" man="1"/>
        <brk id="92" max="16383" man="1"/>
        <brk id="93" max="16383" man="1"/>
        <brk id="94" max="16383" man="1"/>
        <brk id="95" max="16383" man="1"/>
      </rowBreaks>
      <pageMargins left="0.5" right="0.5" top="0.5" bottom="0.5" header="0" footer="0"/>
      <printOptions horizontalCentered="1" verticalCentered="1"/>
      <pageSetup scale="65" fitToHeight="2" orientation="portrait" r:id="rId3"/>
      <headerFooter alignWithMargins="0"/>
    </customSheetView>
    <customSheetView guid="{8787D503-0E53-496F-A823-DBDA291CFB74}" scale="85" colorId="22" showPageBreaks="1">
      <rowBreaks count="69" manualBreakCount="69">
        <brk id="16" max="6" man="1"/>
        <brk id="17" max="6" man="1"/>
        <brk id="18" max="6" man="1"/>
        <brk id="19" max="6" man="1"/>
        <brk id="20" max="6" man="1"/>
        <brk id="21" max="6" man="1"/>
        <brk id="22" max="6" man="1"/>
        <brk id="23" max="6" man="1"/>
        <brk id="24" max="6" man="1"/>
        <brk id="25" max="6" man="1"/>
        <brk id="26" max="6" man="1"/>
        <brk id="27" max="6" man="1"/>
        <brk id="28" max="6" man="1"/>
        <brk id="29" max="6" man="1"/>
        <brk id="30" max="6" man="1"/>
        <brk id="31" max="6" man="1"/>
        <brk id="43" max="16383" man="1"/>
        <brk id="44" max="16383" man="1"/>
        <brk id="45" max="16383" man="1"/>
        <brk id="46" max="16383" man="1"/>
        <brk id="47" max="16383" man="1"/>
        <brk id="48" max="6" man="1"/>
        <brk id="49" max="6" man="1"/>
        <brk id="50" max="6" man="1"/>
        <brk id="51" max="6" man="1"/>
        <brk id="52" max="6" man="1"/>
        <brk id="53" max="6" man="1"/>
        <brk id="54" max="6" man="1"/>
        <brk id="55" max="6" man="1"/>
        <brk id="56" max="6" man="1"/>
        <brk id="57" max="6" man="1"/>
        <brk id="58" max="6" man="1"/>
        <brk id="59" max="6" man="1"/>
        <brk id="60" max="6" man="1"/>
        <brk id="61" max="6" man="1"/>
        <brk id="62" max="6" man="1"/>
        <brk id="63" max="6" man="1"/>
        <brk id="64" max="6" man="1"/>
        <brk id="65" max="6" man="1"/>
        <brk id="66" max="6" man="1"/>
        <brk id="67" max="6" man="1"/>
        <brk id="68" max="6" man="1"/>
        <brk id="69" max="6" man="1"/>
        <brk id="70" max="6" man="1"/>
        <brk id="71" max="6" man="1"/>
        <brk id="72" max="6" man="1"/>
        <brk id="73" max="6" man="1"/>
        <brk id="74" max="6" man="1"/>
        <brk id="75" max="6" man="1"/>
        <brk id="76" max="6" man="1"/>
        <brk id="77" max="6" man="1"/>
        <brk id="78" max="6" man="1"/>
        <brk id="79" max="6" man="1"/>
        <brk id="80" max="6" man="1"/>
        <brk id="81" max="6" man="1"/>
        <brk id="82" max="6" man="1"/>
        <brk id="83" max="6" man="1"/>
        <brk id="84" max="6" man="1"/>
        <brk id="85" max="6" man="1"/>
        <brk id="86" max="6" man="1"/>
        <brk id="87" max="6" man="1"/>
        <brk id="88" max="6" man="1"/>
        <brk id="89" max="6" man="1"/>
        <brk id="90" max="6" man="1"/>
        <brk id="91" max="6" man="1"/>
        <brk id="92" max="6" man="1"/>
        <brk id="93" max="6" man="1"/>
        <brk id="94" max="6" man="1"/>
        <brk id="95" max="6" man="1"/>
      </rowBreaks>
      <pageMargins left="0.5" right="0.5" top="0.5" bottom="0.5" header="0" footer="0"/>
      <printOptions horizontalCentered="1" verticalCentered="1"/>
      <pageSetup scale="65" fitToHeight="2" orientation="portrait" r:id="rId4"/>
      <headerFooter alignWithMargins="0"/>
    </customSheetView>
    <customSheetView guid="{22D28A66-17F3-4A9A-B88B-6F61E2AD90F2}" scale="85" colorId="22">
      <rowBreaks count="48" manualBreakCount="48">
        <brk id="48" max="6" man="1"/>
        <brk id="49" max="6" man="1"/>
        <brk id="50" max="6" man="1"/>
        <brk id="51" max="6" man="1"/>
        <brk id="52" max="6" man="1"/>
        <brk id="53" max="6" man="1"/>
        <brk id="54" max="6" man="1"/>
        <brk id="55" max="6" man="1"/>
        <brk id="56" max="6" man="1"/>
        <brk id="57" max="6" man="1"/>
        <brk id="58" max="6" man="1"/>
        <brk id="59" max="6" man="1"/>
        <brk id="60" max="6" man="1"/>
        <brk id="61" max="6" man="1"/>
        <brk id="62" max="6" man="1"/>
        <brk id="63" max="6" man="1"/>
        <brk id="64" max="6" man="1"/>
        <brk id="65" max="6" man="1"/>
        <brk id="66" max="6" man="1"/>
        <brk id="67" max="6" man="1"/>
        <brk id="68" max="6" man="1"/>
        <brk id="69" max="6" man="1"/>
        <brk id="70" max="6" man="1"/>
        <brk id="71" max="6" man="1"/>
        <brk id="72" max="6" man="1"/>
        <brk id="73" max="6" man="1"/>
        <brk id="74" max="6" man="1"/>
        <brk id="75" max="6" man="1"/>
        <brk id="76" max="6" man="1"/>
        <brk id="77" max="6" man="1"/>
        <brk id="78" max="6" man="1"/>
        <brk id="79" max="6" man="1"/>
        <brk id="80" max="6" man="1"/>
        <brk id="81" max="6" man="1"/>
        <brk id="82" max="6" man="1"/>
        <brk id="83" max="6" man="1"/>
        <brk id="84" max="6" man="1"/>
        <brk id="85" max="6" man="1"/>
        <brk id="86" max="6" man="1"/>
        <brk id="87" max="6" man="1"/>
        <brk id="88" max="6" man="1"/>
        <brk id="89" max="6" man="1"/>
        <brk id="90" max="6" man="1"/>
        <brk id="91" max="6" man="1"/>
        <brk id="92" max="6" man="1"/>
        <brk id="93" max="6" man="1"/>
        <brk id="94" max="6" man="1"/>
        <brk id="95" max="6" man="1"/>
      </rowBreaks>
      <pageMargins left="0.5" right="0.5" top="0.5" bottom="0.5" header="0" footer="0"/>
      <printOptions horizontalCentered="1" verticalCentered="1"/>
      <pageSetup scale="65" fitToHeight="2" orientation="portrait" r:id="rId5"/>
      <headerFooter alignWithMargins="0"/>
    </customSheetView>
    <customSheetView guid="{38FEF62C-E434-43FF-91B6-A4BAF1D28941}" scale="85" colorId="22" showPageBreaks="1" printArea="1">
      <rowBreaks count="48" manualBreakCount="48">
        <brk id="48" max="6" man="1"/>
        <brk id="49" max="6" man="1"/>
        <brk id="50" max="6" man="1"/>
        <brk id="51" max="6" man="1"/>
        <brk id="52" max="6" man="1"/>
        <brk id="53" max="6" man="1"/>
        <brk id="54" max="6" man="1"/>
        <brk id="55" max="6" man="1"/>
        <brk id="56" max="6" man="1"/>
        <brk id="57" max="6" man="1"/>
        <brk id="58" max="6" man="1"/>
        <brk id="59" max="6" man="1"/>
        <brk id="60" max="6" man="1"/>
        <brk id="61" max="6" man="1"/>
        <brk id="62" max="6" man="1"/>
        <brk id="63" max="6" man="1"/>
        <brk id="64" max="6" man="1"/>
        <brk id="65" max="6" man="1"/>
        <brk id="66" max="6" man="1"/>
        <brk id="67" max="6" man="1"/>
        <brk id="68" max="6" man="1"/>
        <brk id="69" max="6" man="1"/>
        <brk id="70" max="6" man="1"/>
        <brk id="71" max="6" man="1"/>
        <brk id="72" max="6" man="1"/>
        <brk id="73" max="6" man="1"/>
        <brk id="74" max="6" man="1"/>
        <brk id="75" max="6" man="1"/>
        <brk id="76" max="6" man="1"/>
        <brk id="77" max="6" man="1"/>
        <brk id="78" max="6" man="1"/>
        <brk id="79" max="6" man="1"/>
        <brk id="80" max="6" man="1"/>
        <brk id="81" max="6" man="1"/>
        <brk id="82" max="6" man="1"/>
        <brk id="83" max="6" man="1"/>
        <brk id="84" max="6" man="1"/>
        <brk id="85" max="6" man="1"/>
        <brk id="86" max="6" man="1"/>
        <brk id="87" max="6" man="1"/>
        <brk id="88" max="6" man="1"/>
        <brk id="89" max="6" man="1"/>
        <brk id="90" max="6" man="1"/>
        <brk id="91" max="6" man="1"/>
        <brk id="92" max="6" man="1"/>
        <brk id="93" max="6" man="1"/>
        <brk id="94" max="6" man="1"/>
        <brk id="95" max="6" man="1"/>
      </rowBreaks>
      <pageMargins left="0.5" right="0.5" top="0.5" bottom="0.5" header="0" footer="0"/>
      <printOptions horizontalCentered="1" verticalCentered="1"/>
      <pageSetup scale="65" fitToHeight="2" orientation="portrait" r:id="rId6"/>
      <headerFooter alignWithMargins="0"/>
    </customSheetView>
    <customSheetView guid="{3B00EE9E-100B-4E0B-97A5-9938B41F46C6}" scale="85" colorId="22">
      <rowBreaks count="1" manualBreakCount="1">
        <brk id="66" max="6" man="1"/>
      </rowBreaks>
      <pageMargins left="0.5" right="0.5" top="0.5" bottom="0.5" header="0" footer="0"/>
      <printOptions horizontalCentered="1" verticalCentered="1"/>
      <pageSetup scale="65" fitToHeight="2" orientation="portrait" r:id="rId7"/>
      <headerFooter alignWithMargins="0"/>
    </customSheetView>
    <customSheetView guid="{70140D13-E05C-4A32-B097-7656031EFC54}" scale="85" colorId="22" showPageBreaks="1" printArea="1">
      <rowBreaks count="15" manualBreakCount="15">
        <brk id="14" max="6" man="1"/>
        <brk id="15" max="6" man="1"/>
        <brk id="16" max="6" man="1"/>
        <brk id="17" max="6" man="1"/>
        <brk id="18" max="6" man="1"/>
        <brk id="19" max="6" man="1"/>
        <brk id="20" max="6" man="1"/>
        <brk id="21" max="6" man="1"/>
        <brk id="22" max="6" man="1"/>
        <brk id="23" max="6" man="1"/>
        <brk id="24" max="6" man="1"/>
        <brk id="25" max="6" man="1"/>
        <brk id="26" max="6" man="1"/>
        <brk id="27" max="6" man="1"/>
        <brk id="66" max="6" man="1"/>
      </rowBreaks>
      <pageMargins left="0.5" right="0.5" top="0.5" bottom="0.5" header="0" footer="0"/>
      <printOptions horizontalCentered="1" verticalCentered="1"/>
      <pageSetup scale="65" fitToHeight="2" orientation="portrait" r:id="rId8"/>
      <headerFooter alignWithMargins="0"/>
    </customSheetView>
    <customSheetView guid="{3A57D69F-D25D-44C3-9DE0-88B774091642}" scale="85" colorId="22" showPageBreaks="1" printArea="1">
      <rowBreaks count="15" manualBreakCount="15">
        <brk id="14" max="6" man="1"/>
        <brk id="15" max="6" man="1"/>
        <brk id="16" max="6" man="1"/>
        <brk id="17" max="6" man="1"/>
        <brk id="18" max="6" man="1"/>
        <brk id="19" max="6" man="1"/>
        <brk id="20" max="6" man="1"/>
        <brk id="21" max="6" man="1"/>
        <brk id="22" max="6" man="1"/>
        <brk id="23" max="6" man="1"/>
        <brk id="24" max="6" man="1"/>
        <brk id="25" max="6" man="1"/>
        <brk id="26" max="6" man="1"/>
        <brk id="27" max="6" man="1"/>
        <brk id="66" max="6" man="1"/>
      </rowBreaks>
      <pageMargins left="0.5" right="0.5" top="0.5" bottom="0.5" header="0" footer="0"/>
      <printOptions horizontalCentered="1" verticalCentered="1"/>
      <pageSetup scale="65" fitToHeight="2" orientation="portrait" r:id="rId9"/>
      <headerFooter alignWithMargins="0"/>
    </customSheetView>
    <customSheetView guid="{CA9A34E5-DE78-429D-AEC4-74C7250B775C}" scale="85" colorId="22" showPageBreaks="1" printArea="1">
      <rowBreaks count="1" manualBreakCount="1">
        <brk id="66" max="6" man="1"/>
      </rowBreaks>
      <pageMargins left="0.5" right="0.5" top="0.5" bottom="0.5" header="0" footer="0"/>
      <printOptions horizontalCentered="1" verticalCentered="1"/>
      <pageSetup scale="65" fitToHeight="2" orientation="portrait" r:id="rId10"/>
      <headerFooter alignWithMargins="0"/>
    </customSheetView>
    <customSheetView guid="{B4A791FD-BFAC-4ED1-AC79-FF865E98E4E3}" scale="85" colorId="22">
      <rowBreaks count="64" manualBreakCount="64">
        <brk id="16" max="6" man="1"/>
        <brk id="17" max="6" man="1"/>
        <brk id="18" max="6" man="1"/>
        <brk id="19" max="6" man="1"/>
        <brk id="20" max="6" man="1"/>
        <brk id="21" max="6" man="1"/>
        <brk id="22" max="6" man="1"/>
        <brk id="23" max="6" man="1"/>
        <brk id="24" max="6" man="1"/>
        <brk id="25" max="6" man="1"/>
        <brk id="26" max="6" man="1"/>
        <brk id="27" max="6" man="1"/>
        <brk id="28" max="6" man="1"/>
        <brk id="29" max="6" man="1"/>
        <brk id="30" max="6" man="1"/>
        <brk id="31" max="6" man="1"/>
        <brk id="48" max="6" man="1"/>
        <brk id="49" max="6" man="1"/>
        <brk id="50" max="6" man="1"/>
        <brk id="51" max="6" man="1"/>
        <brk id="52" max="6" man="1"/>
        <brk id="53" max="6" man="1"/>
        <brk id="54" max="6" man="1"/>
        <brk id="55" max="6" man="1"/>
        <brk id="56" max="6" man="1"/>
        <brk id="57" max="6" man="1"/>
        <brk id="58" max="6" man="1"/>
        <brk id="59" max="6" man="1"/>
        <brk id="60" max="6" man="1"/>
        <brk id="61" max="6" man="1"/>
        <brk id="62" max="6" man="1"/>
        <brk id="63" max="6" man="1"/>
        <brk id="64" max="6" man="1"/>
        <brk id="65" max="6" man="1"/>
        <brk id="66" max="6" man="1"/>
        <brk id="67" max="6" man="1"/>
        <brk id="68" max="6" man="1"/>
        <brk id="69" max="6" man="1"/>
        <brk id="70" max="6" man="1"/>
        <brk id="71" max="6" man="1"/>
        <brk id="72" max="6" man="1"/>
        <brk id="73" max="6" man="1"/>
        <brk id="74" max="6" man="1"/>
        <brk id="75" max="6" man="1"/>
        <brk id="76" max="6" man="1"/>
        <brk id="77" max="6" man="1"/>
        <brk id="78" max="6" man="1"/>
        <brk id="79" max="6" man="1"/>
        <brk id="80" max="6" man="1"/>
        <brk id="81" max="6" man="1"/>
        <brk id="82" max="6" man="1"/>
        <brk id="83" max="6" man="1"/>
        <brk id="84" max="6" man="1"/>
        <brk id="85" max="6" man="1"/>
        <brk id="86" max="6" man="1"/>
        <brk id="87" max="6" man="1"/>
        <brk id="88" max="6" man="1"/>
        <brk id="89" max="6" man="1"/>
        <brk id="90" max="6" man="1"/>
        <brk id="91" max="6" man="1"/>
        <brk id="92" max="6" man="1"/>
        <brk id="93" max="6" man="1"/>
        <brk id="94" max="6" man="1"/>
        <brk id="95" max="6" man="1"/>
      </rowBreaks>
      <pageMargins left="0.5" right="0.5" top="0.5" bottom="0.5" header="0" footer="0"/>
      <printOptions horizontalCentered="1" verticalCentered="1"/>
      <pageSetup scale="65" fitToHeight="2" orientation="portrait" r:id="rId11"/>
      <headerFooter alignWithMargins="0"/>
    </customSheetView>
    <customSheetView guid="{1DFCFAAB-BEA9-4033-B573-C1428C6D4616}" scale="85" colorId="22" showPageBreaks="1" topLeftCell="A99">
      <selection activeCell="B99" sqref="B99"/>
      <rowBreaks count="2" manualBreakCount="2">
        <brk id="67" max="16383" man="1"/>
        <brk id="141" max="16383" man="1"/>
      </rowBreaks>
      <pageMargins left="0.5" right="0.5" top="0.5" bottom="0.5" header="0" footer="0"/>
      <printOptions horizontalCentered="1" verticalCentered="1"/>
      <pageSetup scale="65" fitToHeight="2" orientation="portrait" r:id="rId12"/>
      <headerFooter alignWithMargins="0"/>
    </customSheetView>
    <customSheetView guid="{24B34512-AD5F-4011-887B-567D11190E35}" scale="85" colorId="22" showPageBreaks="1">
      <selection activeCell="B99" sqref="B99"/>
      <rowBreaks count="50" manualBreakCount="50">
        <brk id="46" max="16383" man="1"/>
        <brk id="47" max="16383" man="1"/>
        <brk id="48" max="16383" man="1"/>
        <brk id="49" max="16383" man="1"/>
        <brk id="50" max="16383" man="1"/>
        <brk id="51" max="16383" man="1"/>
        <brk id="52" max="16383" man="1"/>
        <brk id="53" max="16383" man="1"/>
        <brk id="54" max="16383" man="1"/>
        <brk id="55" max="16383" man="1"/>
        <brk id="56" max="16383" man="1"/>
        <brk id="57" max="16383" man="1"/>
        <brk id="58" max="16383" man="1"/>
        <brk id="59" max="16383" man="1"/>
        <brk id="60" max="16383" man="1"/>
        <brk id="61" max="16383" man="1"/>
        <brk id="62" max="16383" man="1"/>
        <brk id="63" max="16383" man="1"/>
        <brk id="64" max="16383" man="1"/>
        <brk id="65" max="16383" man="1"/>
        <brk id="66" max="6" man="1"/>
        <brk id="67" max="16383" man="1"/>
        <brk id="68" max="16383" man="1"/>
        <brk id="69" max="16383" man="1"/>
        <brk id="70" max="16383" man="1"/>
        <brk id="71" max="16383" man="1"/>
        <brk id="72" max="16383" man="1"/>
        <brk id="73" max="16383" man="1"/>
        <brk id="74" max="16383" man="1"/>
        <brk id="75" max="16383" man="1"/>
        <brk id="76" max="16383" man="1"/>
        <brk id="77" max="16383" man="1"/>
        <brk id="78" max="16383" man="1"/>
        <brk id="79" max="16383" man="1"/>
        <brk id="80" max="16383" man="1"/>
        <brk id="81" max="16383" man="1"/>
        <brk id="82" max="16383" man="1"/>
        <brk id="83" max="16383" man="1"/>
        <brk id="84" max="16383" man="1"/>
        <brk id="85" max="16383" man="1"/>
        <brk id="86" max="16383" man="1"/>
        <brk id="87" max="16383" man="1"/>
        <brk id="88" max="16383" man="1"/>
        <brk id="89" max="16383" man="1"/>
        <brk id="90" max="16383" man="1"/>
        <brk id="91" max="16383" man="1"/>
        <brk id="92" max="16383" man="1"/>
        <brk id="93" max="16383" man="1"/>
        <brk id="94" max="16383" man="1"/>
        <brk id="95" max="16383" man="1"/>
      </rowBreaks>
      <pageMargins left="0.5" right="0.5" top="0.5" bottom="0.5" header="0" footer="0"/>
      <printOptions horizontalCentered="1" verticalCentered="1"/>
      <pageSetup scale="65" fitToHeight="2" orientation="portrait" r:id="rId13"/>
      <headerFooter alignWithMargins="0"/>
    </customSheetView>
  </customSheetViews>
  <printOptions horizontalCentered="1" verticalCentered="1"/>
  <pageMargins left="0.5" right="0.5" top="0.5" bottom="0.5" header="0" footer="0"/>
  <pageSetup scale="65" fitToHeight="2" orientation="portrait" r:id="rId14"/>
  <headerFooter alignWithMargins="0"/>
  <rowBreaks count="2" manualBreakCount="2">
    <brk id="66" max="6" man="1"/>
    <brk id="138" max="16383" man="1"/>
  </rowBreaks>
</worksheet>
</file>

<file path=xl/worksheets/sheet5.xml><?xml version="1.0" encoding="utf-8"?>
<worksheet xmlns="http://schemas.openxmlformats.org/spreadsheetml/2006/main" xmlns:r="http://schemas.openxmlformats.org/officeDocument/2006/relationships">
  <sheetPr transitionEvaluation="1">
    <pageSetUpPr fitToPage="1"/>
  </sheetPr>
  <dimension ref="A1:F76"/>
  <sheetViews>
    <sheetView tabSelected="1" defaultGridColor="0" colorId="22" zoomScale="75" zoomScaleNormal="70" workbookViewId="0">
      <selection activeCell="B62" sqref="B62"/>
    </sheetView>
  </sheetViews>
  <sheetFormatPr defaultColWidth="9.6640625" defaultRowHeight="15"/>
  <cols>
    <col min="1" max="1" width="1.6640625" customWidth="1"/>
    <col min="2" max="2" width="44.44140625" customWidth="1"/>
    <col min="3" max="3" width="7.6640625" customWidth="1"/>
    <col min="4" max="4" width="1.6640625" customWidth="1"/>
    <col min="5" max="5" width="41" customWidth="1"/>
    <col min="6" max="6" width="12.88671875" customWidth="1"/>
    <col min="7" max="7" width="16.6640625" customWidth="1"/>
  </cols>
  <sheetData>
    <row r="1" spans="1:6" s="1078" customFormat="1" ht="15.75" thickBot="1">
      <c r="A1" s="1080" t="str">
        <f>'Data Sheet'!$A$51</f>
        <v>Annual Report of Central Hudson Gas &amp; Electric Corp.                                                                                                    Year ended December 31, 2013</v>
      </c>
      <c r="B1" s="334"/>
      <c r="C1" s="85"/>
      <c r="D1" s="85"/>
      <c r="E1" s="85"/>
      <c r="F1" s="85"/>
    </row>
    <row r="2" spans="1:6">
      <c r="A2" s="86"/>
      <c r="B2" s="87"/>
      <c r="C2" s="87"/>
      <c r="D2" s="87"/>
      <c r="E2" s="87"/>
      <c r="F2" s="88"/>
    </row>
    <row r="3" spans="1:6" ht="15.75">
      <c r="A3" s="89" t="s">
        <v>2508</v>
      </c>
      <c r="B3" s="90"/>
      <c r="C3" s="90"/>
      <c r="D3" s="90"/>
      <c r="E3" s="90"/>
      <c r="F3" s="91"/>
    </row>
    <row r="4" spans="1:6" ht="15.75">
      <c r="A4" s="89" t="s">
        <v>2509</v>
      </c>
      <c r="B4" s="90"/>
      <c r="C4" s="90"/>
      <c r="D4" s="90"/>
      <c r="E4" s="90"/>
      <c r="F4" s="91"/>
    </row>
    <row r="5" spans="1:6">
      <c r="A5" s="92"/>
      <c r="B5" s="85"/>
      <c r="C5" s="85"/>
      <c r="D5" s="85"/>
      <c r="E5" s="85"/>
      <c r="F5" s="93"/>
    </row>
    <row r="6" spans="1:6">
      <c r="A6" s="94"/>
      <c r="B6" s="759" t="s">
        <v>2510</v>
      </c>
      <c r="C6" s="946" t="s">
        <v>2511</v>
      </c>
      <c r="D6" s="97"/>
      <c r="E6" s="946" t="s">
        <v>2510</v>
      </c>
      <c r="F6" s="760" t="s">
        <v>2511</v>
      </c>
    </row>
    <row r="7" spans="1:6">
      <c r="A7" s="99"/>
      <c r="B7" s="517" t="s">
        <v>2512</v>
      </c>
      <c r="C7" s="518" t="s">
        <v>2513</v>
      </c>
      <c r="D7" s="102"/>
      <c r="E7" s="518" t="s">
        <v>2512</v>
      </c>
      <c r="F7" s="748" t="s">
        <v>2513</v>
      </c>
    </row>
    <row r="8" spans="1:6" ht="15.75">
      <c r="A8" s="92"/>
      <c r="B8" s="119" t="s">
        <v>2514</v>
      </c>
      <c r="C8" s="85"/>
      <c r="D8" s="105"/>
      <c r="E8" s="85"/>
      <c r="F8" s="106"/>
    </row>
    <row r="9" spans="1:6">
      <c r="A9" s="107"/>
      <c r="B9" s="108" t="s">
        <v>2515</v>
      </c>
      <c r="C9" s="109"/>
      <c r="D9" s="105"/>
      <c r="E9" s="85" t="s">
        <v>2516</v>
      </c>
      <c r="F9" s="110">
        <v>82</v>
      </c>
    </row>
    <row r="10" spans="1:6">
      <c r="A10" s="107"/>
      <c r="B10" s="108" t="s">
        <v>2517</v>
      </c>
      <c r="C10" s="111">
        <v>1</v>
      </c>
      <c r="D10" s="112"/>
      <c r="E10" s="85" t="s">
        <v>2518</v>
      </c>
      <c r="F10" s="113" t="s">
        <v>2519</v>
      </c>
    </row>
    <row r="11" spans="1:6">
      <c r="A11" s="107"/>
      <c r="B11" s="108" t="s">
        <v>2520</v>
      </c>
      <c r="C11" s="111">
        <v>2</v>
      </c>
      <c r="D11" s="105"/>
      <c r="E11" s="85" t="s">
        <v>2521</v>
      </c>
      <c r="F11" s="113">
        <v>85</v>
      </c>
    </row>
    <row r="12" spans="1:6">
      <c r="A12" s="107"/>
      <c r="B12" s="108" t="s">
        <v>1442</v>
      </c>
      <c r="C12" s="111" t="s">
        <v>1443</v>
      </c>
      <c r="D12" s="105"/>
      <c r="E12" s="85" t="s">
        <v>1444</v>
      </c>
      <c r="F12" s="113">
        <v>86</v>
      </c>
    </row>
    <row r="13" spans="1:6">
      <c r="A13" s="107"/>
      <c r="B13" s="108" t="s">
        <v>1445</v>
      </c>
      <c r="C13" s="111"/>
      <c r="D13" s="105"/>
      <c r="E13" s="85" t="s">
        <v>1446</v>
      </c>
      <c r="F13" s="113"/>
    </row>
    <row r="14" spans="1:6">
      <c r="A14" s="107"/>
      <c r="B14" s="108" t="s">
        <v>1445</v>
      </c>
      <c r="C14" s="111"/>
      <c r="D14" s="105"/>
      <c r="E14" s="85" t="s">
        <v>1447</v>
      </c>
      <c r="F14" s="113" t="s">
        <v>1448</v>
      </c>
    </row>
    <row r="15" spans="1:6">
      <c r="A15" s="107"/>
      <c r="B15" s="108" t="s">
        <v>1445</v>
      </c>
      <c r="C15" s="111"/>
      <c r="D15" s="105"/>
      <c r="E15" s="85" t="s">
        <v>1449</v>
      </c>
      <c r="F15" s="113" t="s">
        <v>1450</v>
      </c>
    </row>
    <row r="16" spans="1:6">
      <c r="A16" s="107"/>
      <c r="B16" s="108" t="s">
        <v>1451</v>
      </c>
      <c r="C16" s="111" t="s">
        <v>1452</v>
      </c>
      <c r="D16" s="105"/>
      <c r="E16" s="85" t="s">
        <v>1453</v>
      </c>
      <c r="F16" s="113" t="s">
        <v>1454</v>
      </c>
    </row>
    <row r="17" spans="1:6">
      <c r="A17" s="107"/>
      <c r="B17" s="108" t="s">
        <v>1455</v>
      </c>
      <c r="C17" s="111" t="s">
        <v>1456</v>
      </c>
      <c r="D17" s="105"/>
      <c r="E17" s="85" t="s">
        <v>1457</v>
      </c>
      <c r="F17" s="113" t="s">
        <v>1458</v>
      </c>
    </row>
    <row r="18" spans="1:6">
      <c r="A18" s="107"/>
      <c r="B18" s="108" t="s">
        <v>1459</v>
      </c>
      <c r="C18" s="111">
        <v>10</v>
      </c>
      <c r="D18" s="105"/>
      <c r="E18" s="85"/>
      <c r="F18" s="113"/>
    </row>
    <row r="19" spans="1:6" ht="15.75">
      <c r="A19" s="107"/>
      <c r="B19" s="108" t="s">
        <v>1460</v>
      </c>
      <c r="C19" s="111">
        <v>11</v>
      </c>
      <c r="D19" s="105"/>
      <c r="E19" s="114"/>
      <c r="F19" s="113"/>
    </row>
    <row r="20" spans="1:6" ht="15.75">
      <c r="A20" s="107"/>
      <c r="B20" s="108" t="s">
        <v>1461</v>
      </c>
      <c r="C20" s="111">
        <v>12</v>
      </c>
      <c r="D20" s="105"/>
      <c r="E20" s="117" t="s">
        <v>1462</v>
      </c>
      <c r="F20" s="113"/>
    </row>
    <row r="21" spans="1:6">
      <c r="A21" s="107"/>
      <c r="B21" s="108" t="s">
        <v>1463</v>
      </c>
      <c r="C21" s="115">
        <v>13</v>
      </c>
      <c r="D21" s="105"/>
      <c r="E21" s="85"/>
      <c r="F21" s="113"/>
    </row>
    <row r="22" spans="1:6">
      <c r="A22" s="107"/>
      <c r="B22" s="108" t="s">
        <v>1464</v>
      </c>
      <c r="C22" s="115">
        <v>14</v>
      </c>
      <c r="D22" s="105"/>
      <c r="E22" s="85"/>
      <c r="F22" s="116"/>
    </row>
    <row r="23" spans="1:6" ht="15.75">
      <c r="A23" s="107"/>
      <c r="B23" s="108" t="s">
        <v>1465</v>
      </c>
      <c r="C23" s="115">
        <v>15</v>
      </c>
      <c r="D23" s="105"/>
      <c r="E23" s="114"/>
      <c r="F23" s="116"/>
    </row>
    <row r="24" spans="1:6" ht="15.75">
      <c r="A24" s="107"/>
      <c r="B24" s="108" t="s">
        <v>1466</v>
      </c>
      <c r="C24" s="115" t="s">
        <v>1467</v>
      </c>
      <c r="D24" s="105"/>
      <c r="E24" s="117" t="s">
        <v>1468</v>
      </c>
      <c r="F24" s="116"/>
    </row>
    <row r="25" spans="1:6">
      <c r="A25" s="107"/>
      <c r="B25" s="108" t="s">
        <v>1469</v>
      </c>
      <c r="C25" s="111">
        <v>18</v>
      </c>
      <c r="D25" s="112"/>
      <c r="E25" s="85"/>
      <c r="F25" s="116"/>
    </row>
    <row r="26" spans="1:6">
      <c r="A26" s="107"/>
      <c r="B26" s="108" t="s">
        <v>1470</v>
      </c>
      <c r="C26" s="111">
        <v>19</v>
      </c>
      <c r="D26" s="112"/>
      <c r="E26" s="85"/>
      <c r="F26" s="116"/>
    </row>
    <row r="27" spans="1:6" ht="15.75">
      <c r="A27" s="107"/>
      <c r="B27" s="108" t="s">
        <v>1471</v>
      </c>
      <c r="C27" s="111">
        <v>20</v>
      </c>
      <c r="D27" s="105"/>
      <c r="E27" s="117" t="s">
        <v>2803</v>
      </c>
      <c r="F27" s="116"/>
    </row>
    <row r="28" spans="1:6">
      <c r="A28" s="107"/>
      <c r="B28" s="108" t="s">
        <v>2804</v>
      </c>
      <c r="C28" s="111">
        <v>21</v>
      </c>
      <c r="D28" s="105"/>
      <c r="E28" s="85" t="s">
        <v>2805</v>
      </c>
      <c r="F28" s="113" t="s">
        <v>2806</v>
      </c>
    </row>
    <row r="29" spans="1:6">
      <c r="A29" s="107"/>
      <c r="B29" s="108" t="s">
        <v>2807</v>
      </c>
      <c r="C29" s="111">
        <v>22</v>
      </c>
      <c r="D29" s="105"/>
      <c r="E29" s="85"/>
      <c r="F29" s="116"/>
    </row>
    <row r="30" spans="1:6">
      <c r="A30" s="107"/>
      <c r="B30" s="108" t="s">
        <v>2808</v>
      </c>
      <c r="C30" s="111">
        <v>23</v>
      </c>
      <c r="D30" s="105"/>
      <c r="E30" s="85"/>
      <c r="F30" s="116"/>
    </row>
    <row r="31" spans="1:6">
      <c r="A31" s="107"/>
      <c r="B31" s="108" t="s">
        <v>2809</v>
      </c>
      <c r="C31" s="111">
        <v>24</v>
      </c>
      <c r="D31" s="112"/>
      <c r="E31" s="85"/>
      <c r="F31" s="116"/>
    </row>
    <row r="32" spans="1:6">
      <c r="A32" s="107"/>
      <c r="B32" s="108" t="s">
        <v>2810</v>
      </c>
      <c r="C32" s="111">
        <v>25</v>
      </c>
      <c r="D32" s="112"/>
      <c r="E32" s="85"/>
      <c r="F32" s="116"/>
    </row>
    <row r="33" spans="1:6">
      <c r="A33" s="107"/>
      <c r="B33" s="108" t="s">
        <v>2811</v>
      </c>
      <c r="C33" s="111" t="s">
        <v>2812</v>
      </c>
      <c r="D33" s="105"/>
      <c r="E33" s="85"/>
      <c r="F33" s="116"/>
    </row>
    <row r="34" spans="1:6">
      <c r="A34" s="118"/>
      <c r="B34" s="108" t="s">
        <v>2813</v>
      </c>
      <c r="C34" s="111" t="s">
        <v>2159</v>
      </c>
      <c r="D34" s="105"/>
      <c r="E34" s="85"/>
      <c r="F34" s="116"/>
    </row>
    <row r="35" spans="1:6">
      <c r="A35" s="118"/>
      <c r="B35" s="108" t="s">
        <v>2814</v>
      </c>
      <c r="C35" s="111" t="s">
        <v>2815</v>
      </c>
      <c r="D35" s="105"/>
      <c r="E35" s="85"/>
      <c r="F35" s="116"/>
    </row>
    <row r="36" spans="1:6">
      <c r="A36" s="107"/>
      <c r="B36" s="108" t="s">
        <v>2816</v>
      </c>
      <c r="C36" s="111" t="s">
        <v>2817</v>
      </c>
      <c r="D36" s="105"/>
      <c r="E36" s="85"/>
      <c r="F36" s="116"/>
    </row>
    <row r="37" spans="1:6">
      <c r="A37" s="107"/>
      <c r="B37" s="108"/>
      <c r="C37" s="85" t="s">
        <v>2159</v>
      </c>
      <c r="D37" s="105"/>
      <c r="E37" s="85"/>
      <c r="F37" s="116"/>
    </row>
    <row r="38" spans="1:6" ht="15.75">
      <c r="A38" s="107"/>
      <c r="B38" s="119" t="s">
        <v>2818</v>
      </c>
      <c r="C38" s="85"/>
      <c r="D38" s="105"/>
      <c r="E38" s="85"/>
      <c r="F38" s="120"/>
    </row>
    <row r="39" spans="1:6">
      <c r="A39" s="107"/>
      <c r="B39" s="108" t="s">
        <v>2819</v>
      </c>
      <c r="C39" s="121" t="s">
        <v>2820</v>
      </c>
      <c r="D39" s="105"/>
      <c r="E39" s="85"/>
      <c r="F39" s="116"/>
    </row>
    <row r="40" spans="1:6">
      <c r="A40" s="107"/>
      <c r="B40" s="108" t="s">
        <v>2821</v>
      </c>
      <c r="C40" s="121" t="s">
        <v>2822</v>
      </c>
      <c r="D40" s="105"/>
      <c r="E40" s="85"/>
      <c r="F40" s="116"/>
    </row>
    <row r="41" spans="1:6">
      <c r="A41" s="107"/>
      <c r="B41" s="108" t="s">
        <v>2823</v>
      </c>
      <c r="C41" s="121" t="s">
        <v>2824</v>
      </c>
      <c r="D41" s="105"/>
      <c r="E41" s="85"/>
      <c r="F41" s="116"/>
    </row>
    <row r="42" spans="1:6">
      <c r="A42" s="107"/>
      <c r="B42" s="108" t="s">
        <v>2825</v>
      </c>
      <c r="C42" s="121" t="s">
        <v>2826</v>
      </c>
      <c r="D42" s="105"/>
      <c r="E42" s="85"/>
      <c r="F42" s="116"/>
    </row>
    <row r="43" spans="1:6">
      <c r="A43" s="107"/>
      <c r="B43" s="108" t="s">
        <v>2827</v>
      </c>
      <c r="C43" s="121" t="s">
        <v>2828</v>
      </c>
      <c r="D43" s="105"/>
      <c r="E43" s="85"/>
      <c r="F43" s="116"/>
    </row>
    <row r="44" spans="1:6">
      <c r="A44" s="107"/>
      <c r="B44" s="108"/>
      <c r="C44" s="85"/>
      <c r="D44" s="122"/>
      <c r="E44" s="85"/>
      <c r="F44" s="116"/>
    </row>
    <row r="45" spans="1:6" ht="15.75">
      <c r="A45" s="107"/>
      <c r="B45" s="119" t="s">
        <v>2829</v>
      </c>
      <c r="C45" s="85"/>
      <c r="D45" s="122"/>
      <c r="E45" s="114"/>
      <c r="F45" s="116"/>
    </row>
    <row r="46" spans="1:6">
      <c r="A46" s="107"/>
      <c r="B46" s="108" t="s">
        <v>2830</v>
      </c>
      <c r="C46" s="115" t="s">
        <v>2831</v>
      </c>
      <c r="D46" s="105"/>
      <c r="E46" s="85"/>
      <c r="F46" s="116"/>
    </row>
    <row r="47" spans="1:6">
      <c r="A47" s="107"/>
      <c r="B47" s="108" t="s">
        <v>2832</v>
      </c>
      <c r="C47" s="115">
        <v>63</v>
      </c>
      <c r="D47" s="105"/>
      <c r="E47" s="85"/>
      <c r="F47" s="116"/>
    </row>
    <row r="48" spans="1:6">
      <c r="A48" s="107"/>
      <c r="B48" s="108" t="s">
        <v>3718</v>
      </c>
      <c r="C48" s="115">
        <v>64</v>
      </c>
      <c r="D48" s="105"/>
      <c r="E48" s="85"/>
      <c r="F48" s="116"/>
    </row>
    <row r="49" spans="1:6">
      <c r="A49" s="107"/>
      <c r="B49" s="108" t="s">
        <v>2833</v>
      </c>
      <c r="C49" s="115" t="s">
        <v>2834</v>
      </c>
      <c r="D49" s="105"/>
      <c r="E49" s="85"/>
      <c r="F49" s="116"/>
    </row>
    <row r="50" spans="1:6">
      <c r="A50" s="107"/>
      <c r="B50" s="108" t="s">
        <v>2835</v>
      </c>
      <c r="C50" s="115">
        <v>67</v>
      </c>
      <c r="D50" s="105"/>
      <c r="E50" s="85"/>
      <c r="F50" s="116"/>
    </row>
    <row r="51" spans="1:6">
      <c r="A51" s="107"/>
      <c r="B51" s="108" t="s">
        <v>2836</v>
      </c>
      <c r="C51" s="115">
        <v>68</v>
      </c>
      <c r="D51" s="112"/>
      <c r="E51" s="85"/>
      <c r="F51" s="116"/>
    </row>
    <row r="52" spans="1:6">
      <c r="A52" s="118"/>
      <c r="B52" s="108" t="s">
        <v>2837</v>
      </c>
      <c r="C52" s="115">
        <v>69</v>
      </c>
      <c r="D52" s="105"/>
      <c r="E52" s="85"/>
      <c r="F52" s="116"/>
    </row>
    <row r="53" spans="1:6">
      <c r="A53" s="107"/>
      <c r="B53" s="108" t="s">
        <v>313</v>
      </c>
      <c r="C53" s="115" t="s">
        <v>314</v>
      </c>
      <c r="D53" s="112"/>
      <c r="E53" s="85"/>
      <c r="F53" s="116"/>
    </row>
    <row r="54" spans="1:6">
      <c r="A54" s="107"/>
      <c r="B54" s="108" t="s">
        <v>315</v>
      </c>
      <c r="C54" s="115" t="s">
        <v>316</v>
      </c>
      <c r="D54" s="122"/>
      <c r="E54" s="85"/>
      <c r="F54" s="116"/>
    </row>
    <row r="55" spans="1:6" ht="15.75">
      <c r="A55" s="118"/>
      <c r="B55" s="108" t="s">
        <v>317</v>
      </c>
      <c r="C55" s="111" t="s">
        <v>318</v>
      </c>
      <c r="D55" s="122"/>
      <c r="E55" s="114"/>
      <c r="F55" s="116"/>
    </row>
    <row r="56" spans="1:6">
      <c r="A56" s="107"/>
      <c r="B56" s="108" t="s">
        <v>319</v>
      </c>
      <c r="C56" s="111">
        <v>80</v>
      </c>
      <c r="D56" s="112"/>
      <c r="E56" s="85"/>
      <c r="F56" s="116"/>
    </row>
    <row r="57" spans="1:6" ht="15.75">
      <c r="A57" s="107"/>
      <c r="B57" s="108" t="s">
        <v>2843</v>
      </c>
      <c r="C57" s="115">
        <v>81</v>
      </c>
      <c r="D57" s="112"/>
      <c r="E57" s="114"/>
      <c r="F57" s="116"/>
    </row>
    <row r="58" spans="1:6" ht="16.5" thickBot="1">
      <c r="A58" s="123"/>
      <c r="B58" s="124"/>
      <c r="C58" s="125"/>
      <c r="D58" s="126"/>
      <c r="E58" s="127"/>
      <c r="F58" s="128"/>
    </row>
    <row r="59" spans="1:6">
      <c r="A59" s="85"/>
      <c r="B59" s="85"/>
      <c r="C59" s="85"/>
      <c r="D59" s="85"/>
      <c r="E59" s="663" t="s">
        <v>2844</v>
      </c>
      <c r="F59" s="85"/>
    </row>
    <row r="60" spans="1:6">
      <c r="A60" s="121"/>
      <c r="B60" s="121"/>
      <c r="C60" s="121"/>
      <c r="D60" s="121"/>
      <c r="E60" s="121"/>
      <c r="F60" s="121"/>
    </row>
    <row r="61" spans="1:6">
      <c r="A61" s="85"/>
      <c r="B61" s="85"/>
      <c r="C61" s="85"/>
      <c r="D61" s="85"/>
      <c r="E61" s="85"/>
      <c r="F61" s="85"/>
    </row>
    <row r="65" spans="2:6">
      <c r="C65" s="48"/>
      <c r="D65" s="48"/>
      <c r="E65" s="48"/>
      <c r="F65" s="48"/>
    </row>
    <row r="68" spans="2:6">
      <c r="B68" s="70"/>
    </row>
    <row r="69" spans="2:6">
      <c r="B69" s="70"/>
    </row>
    <row r="70" spans="2:6">
      <c r="B70" s="70"/>
    </row>
    <row r="71" spans="2:6">
      <c r="B71" s="70"/>
    </row>
    <row r="72" spans="2:6">
      <c r="B72" s="70"/>
    </row>
    <row r="73" spans="2:6">
      <c r="B73" s="70"/>
    </row>
    <row r="74" spans="2:6">
      <c r="B74" s="70"/>
    </row>
    <row r="75" spans="2:6">
      <c r="B75" s="70"/>
    </row>
    <row r="76" spans="2:6">
      <c r="B76" s="43"/>
    </row>
  </sheetData>
  <customSheetViews>
    <customSheetView guid="{4928BF23-7841-445B-B276-4DDA011E86BA}" scale="75" colorId="22" fitToPage="1" topLeftCell="A10">
      <selection activeCell="B44" sqref="B44"/>
      <rowBreaks count="8" manualBreakCount="8">
        <brk id="59" max="16383" man="1"/>
        <brk id="60" max="16383" man="1"/>
        <brk id="64" max="16383" man="1"/>
        <brk id="68" max="16383" man="1"/>
        <brk id="70" max="16383" man="1"/>
        <brk id="72" max="16383" man="1"/>
        <brk id="74" max="16383" man="1"/>
        <brk id="77" max="16383" man="1"/>
      </rowBreaks>
      <pageMargins left="0.5" right="0.5" top="0.5" bottom="0.5" header="0.5" footer="0.5"/>
      <printOptions horizontalCentered="1" verticalCentered="1"/>
      <pageSetup scale="73" orientation="portrait" r:id="rId1"/>
      <headerFooter alignWithMargins="0"/>
    </customSheetView>
    <customSheetView guid="{10BEBEA5-666D-4E42-8C33-BE2CECB0CEEE}" scale="75" colorId="22" fitToPage="1">
      <rowBreaks count="8" manualBreakCount="8">
        <brk id="59" max="16383" man="1"/>
        <brk id="60" max="16383" man="1"/>
        <brk id="64" max="16383" man="1"/>
        <brk id="68" max="16383" man="1"/>
        <brk id="70" max="16383" man="1"/>
        <brk id="72" max="16383" man="1"/>
        <brk id="74" max="16383" man="1"/>
        <brk id="77" max="16383" man="1"/>
      </rowBreaks>
      <pageMargins left="0.5" right="0.5" top="0.5" bottom="0.5" header="0.5" footer="0.5"/>
      <printOptions horizontalCentered="1" verticalCentered="1"/>
      <pageSetup scale="63" orientation="portrait" r:id="rId2"/>
      <headerFooter alignWithMargins="0"/>
    </customSheetView>
    <customSheetView guid="{7EABFE2B-86ED-418A-B3E7-C3498E6134E5}" scale="75" colorId="22" fitToPage="1">
      <rowBreaks count="8" manualBreakCount="8">
        <brk id="59" max="16383" man="1"/>
        <brk id="60" max="16383" man="1"/>
        <brk id="64" max="16383" man="1"/>
        <brk id="68" max="16383" man="1"/>
        <brk id="70" max="16383" man="1"/>
        <brk id="72" max="16383" man="1"/>
        <brk id="74" max="16383" man="1"/>
        <brk id="77" max="16383" man="1"/>
      </rowBreaks>
      <pageMargins left="0.5" right="0.5" top="0.5" bottom="0.5" header="0.5" footer="0.5"/>
      <printOptions horizontalCentered="1" verticalCentered="1"/>
      <pageSetup scale="63" orientation="portrait" r:id="rId3"/>
      <headerFooter alignWithMargins="0"/>
    </customSheetView>
    <customSheetView guid="{8787D503-0E53-496F-A823-DBDA291CFB74}" scale="75" colorId="22" showPageBreaks="1" fitToPage="1">
      <rowBreaks count="7" manualBreakCount="7">
        <brk id="27" max="16383" man="1"/>
        <brk id="31" max="16383" man="1"/>
        <brk id="35" max="16383" man="1"/>
        <brk id="53" max="16383" man="1"/>
        <brk id="60" max="16383" man="1"/>
        <brk id="69" max="16383" man="1"/>
        <brk id="73" max="16383" man="1"/>
      </rowBreaks>
      <pageMargins left="0.5" right="0.5" top="0.5" bottom="0.5" header="0.5" footer="0.5"/>
      <printOptions horizontalCentered="1" verticalCentered="1"/>
      <pageSetup scale="10" orientation="portrait" r:id="rId4"/>
      <headerFooter alignWithMargins="0"/>
    </customSheetView>
    <customSheetView guid="{22D28A66-17F3-4A9A-B88B-6F61E2AD90F2}" scale="75" colorId="22" fitToPage="1">
      <rowBreaks count="1" manualBreakCount="1">
        <brk id="60" max="16383" man="1"/>
      </rowBreaks>
      <pageMargins left="0.5" right="0.5" top="0.5" bottom="0.5" header="0.5" footer="0.5"/>
      <printOptions horizontalCentered="1" verticalCentered="1"/>
      <pageSetup scale="73" orientation="portrait" r:id="rId5"/>
      <headerFooter alignWithMargins="0"/>
    </customSheetView>
    <customSheetView guid="{38FEF62C-E434-43FF-91B6-A4BAF1D28941}" scale="75" colorId="22" showPageBreaks="1" fitToPage="1" printArea="1">
      <rowBreaks count="1" manualBreakCount="1">
        <brk id="60" max="16383" man="1"/>
      </rowBreaks>
      <pageMargins left="0.5" right="0.5" top="0.5" bottom="0.5" header="0.5" footer="0.5"/>
      <printOptions horizontalCentered="1" verticalCentered="1"/>
      <pageSetup scale="73" orientation="portrait" r:id="rId6"/>
      <headerFooter alignWithMargins="0"/>
    </customSheetView>
    <customSheetView guid="{3B00EE9E-100B-4E0B-97A5-9938B41F46C6}" scale="75" colorId="22" fitToPage="1">
      <rowBreaks count="1" manualBreakCount="1">
        <brk id="60" max="16383" man="1"/>
      </rowBreaks>
      <pageMargins left="0.5" right="0.5" top="0.5" bottom="0.5" header="0.5" footer="0.5"/>
      <printOptions horizontalCentered="1" verticalCentered="1"/>
      <pageSetup scale="73" orientation="portrait" r:id="rId7"/>
      <headerFooter alignWithMargins="0"/>
    </customSheetView>
    <customSheetView guid="{70140D13-E05C-4A32-B097-7656031EFC54}" scale="75" colorId="22" showPageBreaks="1" fitToPage="1" printArea="1">
      <rowBreaks count="3" manualBreakCount="3">
        <brk id="21" max="5" man="1"/>
        <brk id="28" max="5" man="1"/>
        <brk id="60" max="16383" man="1"/>
      </rowBreaks>
      <pageMargins left="0.5" right="0.5" top="0.5" bottom="0.5" header="0.5" footer="0.5"/>
      <printOptions horizontalCentered="1" verticalCentered="1"/>
      <pageSetup scale="10" orientation="portrait" r:id="rId8"/>
      <headerFooter alignWithMargins="0"/>
    </customSheetView>
    <customSheetView guid="{3A57D69F-D25D-44C3-9DE0-88B774091642}" scale="75" colorId="22" showPageBreaks="1" fitToPage="1" printArea="1">
      <rowBreaks count="3" manualBreakCount="3">
        <brk id="21" max="5" man="1"/>
        <brk id="28" max="5" man="1"/>
        <brk id="60" max="16383" man="1"/>
      </rowBreaks>
      <pageMargins left="0.5" right="0.5" top="0.5" bottom="0.5" header="0.5" footer="0.5"/>
      <printOptions horizontalCentered="1" verticalCentered="1"/>
      <pageSetup scale="10" orientation="portrait" r:id="rId9"/>
      <headerFooter alignWithMargins="0"/>
    </customSheetView>
    <customSheetView guid="{CA9A34E5-DE78-429D-AEC4-74C7250B775C}" scale="75" colorId="22" showPageBreaks="1" fitToPage="1" printArea="1">
      <rowBreaks count="1" manualBreakCount="1">
        <brk id="60" max="16383" man="1"/>
      </rowBreaks>
      <pageMargins left="0.5" right="0.5" top="0.5" bottom="0.5" header="0.5" footer="0.5"/>
      <printOptions horizontalCentered="1" verticalCentered="1"/>
      <pageSetup scale="73" orientation="portrait" r:id="rId10"/>
      <headerFooter alignWithMargins="0"/>
    </customSheetView>
    <customSheetView guid="{B4A791FD-BFAC-4ED1-AC79-FF865E98E4E3}" scale="75" colorId="22" fitToPage="1">
      <rowBreaks count="4" manualBreakCount="4">
        <brk id="27" max="16383" man="1"/>
        <brk id="31" max="16383" man="1"/>
        <brk id="35" max="16383" man="1"/>
        <brk id="60" max="16383" man="1"/>
      </rowBreaks>
      <pageMargins left="0.5" right="0.5" top="0.5" bottom="0.5" header="0.5" footer="0.5"/>
      <printOptions horizontalCentered="1" verticalCentered="1"/>
      <pageSetup scale="63" orientation="portrait" r:id="rId11"/>
      <headerFooter alignWithMargins="0"/>
    </customSheetView>
    <customSheetView guid="{1DFCFAAB-BEA9-4033-B573-C1428C6D4616}" scale="75" colorId="22" fitToPage="1">
      <rowBreaks count="1" manualBreakCount="1">
        <brk id="60" max="16383" man="1"/>
      </rowBreaks>
      <pageMargins left="0.5" right="0.5" top="0.5" bottom="0.5" header="0.5" footer="0.5"/>
      <printOptions horizontalCentered="1" verticalCentered="1"/>
      <pageSetup scale="73" orientation="portrait" r:id="rId12"/>
      <headerFooter alignWithMargins="0"/>
    </customSheetView>
    <customSheetView guid="{24B34512-AD5F-4011-887B-567D11190E35}" scale="75" colorId="22" showPageBreaks="1" fitToPage="1">
      <rowBreaks count="8" manualBreakCount="8">
        <brk id="59" max="16383" man="1"/>
        <brk id="60" max="16383" man="1"/>
        <brk id="64" max="16383" man="1"/>
        <brk id="68" max="16383" man="1"/>
        <brk id="70" max="16383" man="1"/>
        <brk id="72" max="16383" man="1"/>
        <brk id="74" max="16383" man="1"/>
        <brk id="77" max="16383" man="1"/>
      </rowBreaks>
      <pageMargins left="0.5" right="0.5" top="0.5" bottom="0.5" header="0.5" footer="0.5"/>
      <printOptions horizontalCentered="1" verticalCentered="1"/>
      <pageSetup scale="10" orientation="portrait" r:id="rId13"/>
      <headerFooter alignWithMargins="0"/>
    </customSheetView>
  </customSheetViews>
  <printOptions horizontalCentered="1" verticalCentered="1"/>
  <pageMargins left="0.5" right="0.5" top="0.5" bottom="0.5" header="0.5" footer="0.5"/>
  <pageSetup scale="73" orientation="portrait" r:id="rId14"/>
  <headerFooter alignWithMargins="0"/>
  <rowBreaks count="8" manualBreakCount="8">
    <brk id="59" max="16383" man="1"/>
    <brk id="60" max="16383" man="1"/>
    <brk id="64" max="16383" man="1"/>
    <brk id="68" max="16383" man="1"/>
    <brk id="70" max="16383" man="1"/>
    <brk id="72" max="16383" man="1"/>
    <brk id="74" max="16383" man="1"/>
    <brk id="77" max="16383" man="1"/>
  </rowBreaks>
</worksheet>
</file>

<file path=xl/worksheets/sheet50.xml><?xml version="1.0" encoding="utf-8"?>
<worksheet xmlns="http://schemas.openxmlformats.org/spreadsheetml/2006/main" xmlns:r="http://schemas.openxmlformats.org/officeDocument/2006/relationships">
  <sheetPr transitionEvaluation="1"/>
  <dimension ref="A1:E386"/>
  <sheetViews>
    <sheetView defaultGridColor="0" view="pageBreakPreview" topLeftCell="A10" colorId="22" zoomScale="60" zoomScaleNormal="70" workbookViewId="0">
      <selection activeCell="B26" sqref="B26"/>
    </sheetView>
  </sheetViews>
  <sheetFormatPr defaultColWidth="9.6640625" defaultRowHeight="15"/>
  <cols>
    <col min="1" max="1" width="5.6640625" customWidth="1"/>
    <col min="2" max="2" width="6.6640625" customWidth="1"/>
    <col min="3" max="3" width="56.77734375" customWidth="1"/>
    <col min="4" max="4" width="16.6640625" customWidth="1"/>
    <col min="5" max="5" width="18.21875" customWidth="1"/>
  </cols>
  <sheetData>
    <row r="1" spans="1:5" ht="15.75" thickBot="1">
      <c r="A1" s="43" t="str">
        <f>'Data Sheet'!$A$49</f>
        <v>Annual Report of Central Hudson Gas &amp; Electric Corp.</v>
      </c>
      <c r="B1" s="85"/>
      <c r="C1" s="85"/>
      <c r="D1" s="191" t="str">
        <f>'Data Sheet'!$A$45</f>
        <v>Year ended December 31, 2013</v>
      </c>
      <c r="E1" s="85"/>
    </row>
    <row r="2" spans="1:5">
      <c r="A2" s="86"/>
      <c r="B2" s="87"/>
      <c r="C2" s="87"/>
      <c r="D2" s="87"/>
      <c r="E2" s="88"/>
    </row>
    <row r="3" spans="1:5" ht="15.75">
      <c r="A3" s="89" t="s">
        <v>470</v>
      </c>
      <c r="B3" s="121"/>
      <c r="C3" s="121"/>
      <c r="D3" s="121"/>
      <c r="E3" s="325"/>
    </row>
    <row r="4" spans="1:5">
      <c r="A4" s="92"/>
      <c r="B4" s="85"/>
      <c r="C4" s="85"/>
      <c r="D4" s="85"/>
      <c r="E4" s="93"/>
    </row>
    <row r="5" spans="1:5">
      <c r="A5" s="92"/>
      <c r="B5" s="85" t="s">
        <v>471</v>
      </c>
      <c r="C5" s="85"/>
      <c r="D5" s="85"/>
      <c r="E5" s="93"/>
    </row>
    <row r="6" spans="1:5">
      <c r="A6" s="92"/>
      <c r="B6" s="85"/>
      <c r="C6" s="85"/>
      <c r="D6" s="85"/>
      <c r="E6" s="93"/>
    </row>
    <row r="7" spans="1:5">
      <c r="A7" s="99"/>
      <c r="B7" s="101"/>
      <c r="C7" s="101"/>
      <c r="D7" s="101"/>
      <c r="E7" s="304"/>
    </row>
    <row r="8" spans="1:5">
      <c r="A8" s="170"/>
      <c r="B8" s="85"/>
      <c r="C8" s="108"/>
      <c r="D8" s="512" t="s">
        <v>472</v>
      </c>
      <c r="E8" s="778" t="s">
        <v>472</v>
      </c>
    </row>
    <row r="9" spans="1:5">
      <c r="A9" s="170" t="s">
        <v>473</v>
      </c>
      <c r="B9" s="85"/>
      <c r="C9" s="512" t="s">
        <v>2287</v>
      </c>
      <c r="D9" s="512" t="s">
        <v>474</v>
      </c>
      <c r="E9" s="778" t="s">
        <v>475</v>
      </c>
    </row>
    <row r="10" spans="1:5">
      <c r="A10" s="176" t="s">
        <v>476</v>
      </c>
      <c r="B10" s="101"/>
      <c r="C10" s="517" t="s">
        <v>2512</v>
      </c>
      <c r="D10" s="517" t="s">
        <v>2513</v>
      </c>
      <c r="E10" s="779" t="s">
        <v>644</v>
      </c>
    </row>
    <row r="11" spans="1:5">
      <c r="A11" s="170">
        <v>1</v>
      </c>
      <c r="B11" s="85"/>
      <c r="C11" s="512" t="s">
        <v>477</v>
      </c>
      <c r="D11" s="108"/>
      <c r="E11" s="93"/>
    </row>
    <row r="12" spans="1:5">
      <c r="A12" s="170">
        <v>2</v>
      </c>
      <c r="B12" s="85"/>
      <c r="C12" s="512" t="s">
        <v>478</v>
      </c>
      <c r="D12" s="108"/>
      <c r="E12" s="93"/>
    </row>
    <row r="13" spans="1:5">
      <c r="A13" s="170">
        <v>3</v>
      </c>
      <c r="B13" s="85"/>
      <c r="C13" s="108" t="s">
        <v>479</v>
      </c>
      <c r="D13" s="805">
        <v>28557</v>
      </c>
      <c r="E13" s="668">
        <v>55985</v>
      </c>
    </row>
    <row r="14" spans="1:5">
      <c r="A14" s="170">
        <v>4</v>
      </c>
      <c r="B14" s="85"/>
      <c r="C14" s="108" t="s">
        <v>480</v>
      </c>
      <c r="D14" s="524"/>
      <c r="E14" s="806"/>
    </row>
    <row r="15" spans="1:5">
      <c r="A15" s="170">
        <v>5</v>
      </c>
      <c r="B15" s="85"/>
      <c r="C15" s="108" t="s">
        <v>481</v>
      </c>
      <c r="D15" s="524"/>
      <c r="E15" s="806"/>
    </row>
    <row r="16" spans="1:5">
      <c r="A16" s="170">
        <v>6</v>
      </c>
      <c r="B16" s="85"/>
      <c r="C16" s="108" t="s">
        <v>482</v>
      </c>
      <c r="D16" s="770"/>
      <c r="E16" s="211"/>
    </row>
    <row r="17" spans="1:5">
      <c r="A17" s="170">
        <v>7</v>
      </c>
      <c r="B17" s="85"/>
      <c r="C17" s="512" t="s">
        <v>483</v>
      </c>
      <c r="D17" s="522"/>
      <c r="E17" s="209"/>
    </row>
    <row r="18" spans="1:5">
      <c r="A18" s="170">
        <v>8</v>
      </c>
      <c r="B18" s="85"/>
      <c r="C18" s="512" t="s">
        <v>484</v>
      </c>
      <c r="D18" s="762"/>
      <c r="E18" s="356"/>
    </row>
    <row r="19" spans="1:5">
      <c r="A19" s="170">
        <v>9</v>
      </c>
      <c r="B19" s="85"/>
      <c r="C19" s="512" t="s">
        <v>485</v>
      </c>
      <c r="D19" s="763"/>
      <c r="E19" s="209"/>
    </row>
    <row r="20" spans="1:5">
      <c r="A20" s="170">
        <v>10</v>
      </c>
      <c r="B20" s="85" t="s">
        <v>486</v>
      </c>
      <c r="C20" s="108" t="s">
        <v>487</v>
      </c>
      <c r="D20" s="763"/>
      <c r="E20" s="209"/>
    </row>
    <row r="21" spans="1:5">
      <c r="A21" s="170">
        <v>11</v>
      </c>
      <c r="B21" s="85" t="s">
        <v>488</v>
      </c>
      <c r="C21" s="108" t="s">
        <v>489</v>
      </c>
      <c r="D21" s="763"/>
      <c r="E21" s="209"/>
    </row>
    <row r="22" spans="1:5">
      <c r="A22" s="170">
        <v>12</v>
      </c>
      <c r="B22" s="85" t="s">
        <v>490</v>
      </c>
      <c r="C22" s="108" t="s">
        <v>491</v>
      </c>
      <c r="D22" s="763"/>
      <c r="E22" s="209"/>
    </row>
    <row r="23" spans="1:5">
      <c r="A23" s="170">
        <v>13</v>
      </c>
      <c r="B23" s="85" t="s">
        <v>492</v>
      </c>
      <c r="C23" s="108" t="s">
        <v>493</v>
      </c>
      <c r="D23" s="763"/>
      <c r="E23" s="209"/>
    </row>
    <row r="24" spans="1:5">
      <c r="A24" s="170">
        <v>14</v>
      </c>
      <c r="B24" s="85" t="s">
        <v>494</v>
      </c>
      <c r="C24" s="108" t="s">
        <v>495</v>
      </c>
      <c r="D24" s="763"/>
      <c r="E24" s="209"/>
    </row>
    <row r="25" spans="1:5">
      <c r="A25" s="170">
        <v>15</v>
      </c>
      <c r="B25" s="1718" t="s">
        <v>3745</v>
      </c>
      <c r="C25" s="108" t="s">
        <v>1130</v>
      </c>
      <c r="D25" s="522"/>
      <c r="E25" s="209"/>
    </row>
    <row r="26" spans="1:5">
      <c r="A26" s="170">
        <v>16</v>
      </c>
      <c r="B26" s="85" t="s">
        <v>1131</v>
      </c>
      <c r="C26" s="108" t="s">
        <v>1132</v>
      </c>
      <c r="D26" s="522"/>
      <c r="E26" s="209"/>
    </row>
    <row r="27" spans="1:5">
      <c r="A27" s="170">
        <v>17</v>
      </c>
      <c r="B27" s="85" t="s">
        <v>1133</v>
      </c>
      <c r="C27" s="108" t="s">
        <v>1134</v>
      </c>
      <c r="D27" s="763"/>
      <c r="E27" s="209"/>
    </row>
    <row r="28" spans="1:5">
      <c r="A28" s="170">
        <v>18</v>
      </c>
      <c r="B28" s="85" t="s">
        <v>1135</v>
      </c>
      <c r="C28" s="108" t="s">
        <v>1136</v>
      </c>
      <c r="D28" s="763"/>
      <c r="E28" s="209"/>
    </row>
    <row r="29" spans="1:5">
      <c r="A29" s="170">
        <v>19</v>
      </c>
      <c r="B29" s="85" t="s">
        <v>1137</v>
      </c>
      <c r="C29" s="108" t="s">
        <v>1138</v>
      </c>
      <c r="D29" s="763"/>
      <c r="E29" s="209"/>
    </row>
    <row r="30" spans="1:5">
      <c r="A30" s="170">
        <v>20</v>
      </c>
      <c r="B30" s="85" t="s">
        <v>1139</v>
      </c>
      <c r="C30" s="108" t="s">
        <v>1140</v>
      </c>
      <c r="D30" s="763"/>
      <c r="E30" s="209"/>
    </row>
    <row r="31" spans="1:5">
      <c r="A31" s="170">
        <v>21</v>
      </c>
      <c r="B31" s="85"/>
      <c r="C31" s="108" t="s">
        <v>1141</v>
      </c>
      <c r="D31" s="807">
        <f>SUM(D20:D30)</f>
        <v>0</v>
      </c>
      <c r="E31" s="808">
        <f>SUM(E20:E30)</f>
        <v>0</v>
      </c>
    </row>
    <row r="32" spans="1:5">
      <c r="A32" s="170">
        <v>22</v>
      </c>
      <c r="B32" s="85"/>
      <c r="C32" s="512" t="s">
        <v>1142</v>
      </c>
      <c r="D32" s="522"/>
      <c r="E32" s="209"/>
    </row>
    <row r="33" spans="1:5">
      <c r="A33" s="170">
        <v>23</v>
      </c>
      <c r="B33" s="85" t="s">
        <v>1143</v>
      </c>
      <c r="C33" s="108" t="s">
        <v>1144</v>
      </c>
      <c r="D33" s="763"/>
      <c r="E33" s="209"/>
    </row>
    <row r="34" spans="1:5">
      <c r="A34" s="170">
        <v>24</v>
      </c>
      <c r="B34" s="85" t="s">
        <v>1145</v>
      </c>
      <c r="C34" s="108" t="s">
        <v>1146</v>
      </c>
      <c r="D34" s="763"/>
      <c r="E34" s="209"/>
    </row>
    <row r="35" spans="1:5">
      <c r="A35" s="170">
        <v>25</v>
      </c>
      <c r="B35" s="85" t="s">
        <v>1147</v>
      </c>
      <c r="C35" s="108" t="s">
        <v>1148</v>
      </c>
      <c r="D35" s="763"/>
      <c r="E35" s="209"/>
    </row>
    <row r="36" spans="1:5">
      <c r="A36" s="170">
        <v>26</v>
      </c>
      <c r="B36" s="85" t="s">
        <v>3678</v>
      </c>
      <c r="C36" s="108" t="s">
        <v>1149</v>
      </c>
      <c r="D36" s="763"/>
      <c r="E36" s="209"/>
    </row>
    <row r="37" spans="1:5">
      <c r="A37" s="170">
        <v>27</v>
      </c>
      <c r="B37" s="85" t="s">
        <v>1150</v>
      </c>
      <c r="C37" s="108" t="s">
        <v>1151</v>
      </c>
      <c r="D37" s="763"/>
      <c r="E37" s="209"/>
    </row>
    <row r="38" spans="1:5">
      <c r="A38" s="170">
        <v>28</v>
      </c>
      <c r="B38" s="85" t="s">
        <v>1152</v>
      </c>
      <c r="C38" s="108" t="s">
        <v>1153</v>
      </c>
      <c r="D38" s="763"/>
      <c r="E38" s="209"/>
    </row>
    <row r="39" spans="1:5">
      <c r="A39" s="170">
        <v>29</v>
      </c>
      <c r="B39" s="85" t="s">
        <v>1154</v>
      </c>
      <c r="C39" s="108" t="s">
        <v>1155</v>
      </c>
      <c r="D39" s="763"/>
      <c r="E39" s="209"/>
    </row>
    <row r="40" spans="1:5">
      <c r="A40" s="170">
        <v>30</v>
      </c>
      <c r="B40" s="85" t="s">
        <v>1156</v>
      </c>
      <c r="C40" s="108" t="s">
        <v>1157</v>
      </c>
      <c r="D40" s="763"/>
      <c r="E40" s="209"/>
    </row>
    <row r="41" spans="1:5">
      <c r="A41" s="170">
        <v>31</v>
      </c>
      <c r="B41" s="85" t="s">
        <v>1158</v>
      </c>
      <c r="C41" s="108" t="s">
        <v>1159</v>
      </c>
      <c r="D41" s="763"/>
      <c r="E41" s="209"/>
    </row>
    <row r="42" spans="1:5">
      <c r="A42" s="170">
        <v>32</v>
      </c>
      <c r="B42" s="85"/>
      <c r="C42" s="108" t="s">
        <v>1160</v>
      </c>
      <c r="D42" s="524">
        <f>SUM(D33:D41)</f>
        <v>0</v>
      </c>
      <c r="E42" s="806">
        <f>SUM(E33:E41)</f>
        <v>0</v>
      </c>
    </row>
    <row r="43" spans="1:5">
      <c r="A43" s="170">
        <v>33</v>
      </c>
      <c r="B43" s="85"/>
      <c r="C43" s="108" t="s">
        <v>1161</v>
      </c>
      <c r="D43" s="809">
        <f>D31+D42</f>
        <v>0</v>
      </c>
      <c r="E43" s="810">
        <f>E31+E42</f>
        <v>0</v>
      </c>
    </row>
    <row r="44" spans="1:5">
      <c r="A44" s="170">
        <v>34</v>
      </c>
      <c r="B44" s="1653"/>
      <c r="C44" s="512" t="s">
        <v>1162</v>
      </c>
      <c r="D44" s="108"/>
      <c r="E44" s="93"/>
    </row>
    <row r="45" spans="1:5">
      <c r="A45" s="170">
        <v>35</v>
      </c>
      <c r="B45" s="85"/>
      <c r="C45" s="512" t="s">
        <v>485</v>
      </c>
      <c r="D45" s="108"/>
      <c r="E45" s="93"/>
    </row>
    <row r="46" spans="1:5">
      <c r="A46" s="170">
        <v>36</v>
      </c>
      <c r="B46" s="85" t="s">
        <v>1163</v>
      </c>
      <c r="C46" s="108" t="s">
        <v>487</v>
      </c>
      <c r="D46" s="762"/>
      <c r="E46" s="356"/>
    </row>
    <row r="47" spans="1:5">
      <c r="A47" s="170">
        <v>37</v>
      </c>
      <c r="B47" s="85" t="s">
        <v>1164</v>
      </c>
      <c r="C47" s="108" t="s">
        <v>1165</v>
      </c>
      <c r="D47" s="763"/>
      <c r="E47" s="209"/>
    </row>
    <row r="48" spans="1:5">
      <c r="A48" s="170">
        <v>38</v>
      </c>
      <c r="B48" s="1718" t="s">
        <v>3730</v>
      </c>
      <c r="C48" s="108" t="s">
        <v>1166</v>
      </c>
      <c r="D48" s="763"/>
      <c r="E48" s="209"/>
    </row>
    <row r="49" spans="1:5">
      <c r="A49" s="170">
        <v>39</v>
      </c>
      <c r="B49" s="85" t="s">
        <v>1167</v>
      </c>
      <c r="C49" s="108" t="s">
        <v>1168</v>
      </c>
      <c r="D49" s="763"/>
      <c r="E49" s="209"/>
    </row>
    <row r="50" spans="1:5">
      <c r="A50" s="170">
        <v>40</v>
      </c>
      <c r="B50" s="85" t="s">
        <v>1169</v>
      </c>
      <c r="C50" s="108" t="s">
        <v>1170</v>
      </c>
      <c r="D50" s="762"/>
      <c r="E50" s="356"/>
    </row>
    <row r="51" spans="1:5">
      <c r="A51" s="170">
        <v>41</v>
      </c>
      <c r="B51" s="85" t="s">
        <v>1171</v>
      </c>
      <c r="C51" s="108" t="s">
        <v>1172</v>
      </c>
      <c r="D51" s="763"/>
      <c r="E51" s="209"/>
    </row>
    <row r="52" spans="1:5">
      <c r="A52" s="170">
        <v>42</v>
      </c>
      <c r="B52" s="85" t="s">
        <v>1173</v>
      </c>
      <c r="C52" s="108" t="s">
        <v>1174</v>
      </c>
      <c r="D52" s="522"/>
      <c r="E52" s="209"/>
    </row>
    <row r="53" spans="1:5">
      <c r="A53" s="170">
        <v>43</v>
      </c>
      <c r="B53" s="85" t="s">
        <v>1175</v>
      </c>
      <c r="C53" s="108" t="s">
        <v>1176</v>
      </c>
      <c r="D53" s="763"/>
      <c r="E53" s="209"/>
    </row>
    <row r="54" spans="1:5">
      <c r="A54" s="170">
        <v>44</v>
      </c>
      <c r="B54" s="85" t="s">
        <v>1177</v>
      </c>
      <c r="C54" s="108" t="s">
        <v>1178</v>
      </c>
      <c r="D54" s="763"/>
      <c r="E54" s="209"/>
    </row>
    <row r="55" spans="1:5">
      <c r="A55" s="170">
        <v>45</v>
      </c>
      <c r="B55" s="85" t="s">
        <v>1179</v>
      </c>
      <c r="C55" s="108" t="s">
        <v>1180</v>
      </c>
      <c r="D55" s="763"/>
      <c r="E55" s="209"/>
    </row>
    <row r="56" spans="1:5">
      <c r="A56" s="170">
        <v>46</v>
      </c>
      <c r="B56" s="85" t="s">
        <v>1181</v>
      </c>
      <c r="C56" s="108" t="s">
        <v>1182</v>
      </c>
      <c r="D56" s="763"/>
      <c r="E56" s="209"/>
    </row>
    <row r="57" spans="1:5">
      <c r="A57" s="170">
        <v>47</v>
      </c>
      <c r="B57" s="85" t="s">
        <v>1183</v>
      </c>
      <c r="C57" s="108" t="s">
        <v>1184</v>
      </c>
      <c r="D57" s="763"/>
      <c r="E57" s="209"/>
    </row>
    <row r="58" spans="1:5">
      <c r="A58" s="170">
        <v>48</v>
      </c>
      <c r="B58" s="85" t="s">
        <v>1185</v>
      </c>
      <c r="C58" s="108" t="s">
        <v>1925</v>
      </c>
      <c r="D58" s="763"/>
      <c r="E58" s="209"/>
    </row>
    <row r="59" spans="1:5">
      <c r="A59" s="170">
        <v>49</v>
      </c>
      <c r="B59" s="85" t="s">
        <v>1926</v>
      </c>
      <c r="C59" s="108" t="s">
        <v>1140</v>
      </c>
      <c r="D59" s="763"/>
      <c r="E59" s="209"/>
    </row>
    <row r="60" spans="1:5" ht="15.75" thickBot="1">
      <c r="A60" s="358">
        <v>50</v>
      </c>
      <c r="B60" s="125"/>
      <c r="C60" s="124" t="s">
        <v>1141</v>
      </c>
      <c r="D60" s="631">
        <f>SUM(D46:D59)</f>
        <v>0</v>
      </c>
      <c r="E60" s="782">
        <f>SUM(E46:E59)</f>
        <v>0</v>
      </c>
    </row>
    <row r="61" spans="1:5">
      <c r="A61" s="85"/>
      <c r="B61" s="85"/>
      <c r="C61" s="85"/>
      <c r="D61" s="622"/>
      <c r="E61" s="85" t="s">
        <v>1201</v>
      </c>
    </row>
    <row r="62" spans="1:5">
      <c r="A62" s="121" t="s">
        <v>1927</v>
      </c>
      <c r="B62" s="121"/>
      <c r="C62" s="121"/>
      <c r="D62" s="811"/>
      <c r="E62" s="717"/>
    </row>
    <row r="63" spans="1:5" ht="15.75" thickBot="1">
      <c r="A63" s="43" t="str">
        <f>'Data Sheet'!$A$49</f>
        <v>Annual Report of Central Hudson Gas &amp; Electric Corp.</v>
      </c>
      <c r="B63" s="85"/>
      <c r="C63" s="85"/>
      <c r="D63" s="191" t="str">
        <f>'Data Sheet'!$A$45</f>
        <v>Year ended December 31, 2013</v>
      </c>
      <c r="E63" s="85"/>
    </row>
    <row r="64" spans="1:5">
      <c r="A64" s="86"/>
      <c r="B64" s="87"/>
      <c r="C64" s="87"/>
      <c r="D64" s="87"/>
      <c r="E64" s="88"/>
    </row>
    <row r="65" spans="1:5" ht="15.75">
      <c r="A65" s="89" t="s">
        <v>470</v>
      </c>
      <c r="B65" s="121"/>
      <c r="C65" s="121"/>
      <c r="D65" s="121"/>
      <c r="E65" s="325"/>
    </row>
    <row r="66" spans="1:5" ht="15.75">
      <c r="A66" s="812" t="s">
        <v>1928</v>
      </c>
      <c r="B66" s="813"/>
      <c r="C66" s="813"/>
      <c r="D66" s="813"/>
      <c r="E66" s="814"/>
    </row>
    <row r="67" spans="1:5">
      <c r="A67" s="354"/>
      <c r="B67" s="96"/>
      <c r="C67" s="95"/>
      <c r="D67" s="759" t="s">
        <v>472</v>
      </c>
      <c r="E67" s="778" t="s">
        <v>472</v>
      </c>
    </row>
    <row r="68" spans="1:5">
      <c r="A68" s="170" t="s">
        <v>473</v>
      </c>
      <c r="B68" s="85"/>
      <c r="C68" s="512" t="s">
        <v>2287</v>
      </c>
      <c r="D68" s="512" t="s">
        <v>474</v>
      </c>
      <c r="E68" s="778" t="s">
        <v>475</v>
      </c>
    </row>
    <row r="69" spans="1:5">
      <c r="A69" s="176" t="s">
        <v>476</v>
      </c>
      <c r="B69" s="101"/>
      <c r="C69" s="517" t="s">
        <v>2512</v>
      </c>
      <c r="D69" s="517" t="s">
        <v>2513</v>
      </c>
      <c r="E69" s="779" t="s">
        <v>644</v>
      </c>
    </row>
    <row r="70" spans="1:5">
      <c r="A70" s="170">
        <v>1</v>
      </c>
      <c r="B70" s="85"/>
      <c r="C70" s="512" t="s">
        <v>1929</v>
      </c>
      <c r="D70" s="108"/>
      <c r="E70" s="93"/>
    </row>
    <row r="71" spans="1:5">
      <c r="A71" s="170">
        <v>2</v>
      </c>
      <c r="B71" s="85"/>
      <c r="C71" s="512" t="s">
        <v>1142</v>
      </c>
      <c r="D71" s="108"/>
      <c r="E71" s="93"/>
    </row>
    <row r="72" spans="1:5">
      <c r="A72" s="170">
        <v>3</v>
      </c>
      <c r="B72" s="85" t="s">
        <v>1930</v>
      </c>
      <c r="C72" s="108" t="s">
        <v>1144</v>
      </c>
      <c r="D72" s="520"/>
      <c r="E72" s="356"/>
    </row>
    <row r="73" spans="1:5">
      <c r="A73" s="170">
        <v>4</v>
      </c>
      <c r="B73" s="85" t="s">
        <v>1931</v>
      </c>
      <c r="C73" s="108" t="s">
        <v>1146</v>
      </c>
      <c r="D73" s="762"/>
      <c r="E73" s="356"/>
    </row>
    <row r="74" spans="1:5">
      <c r="A74" s="170">
        <v>5</v>
      </c>
      <c r="B74" s="85" t="s">
        <v>1932</v>
      </c>
      <c r="C74" s="108" t="s">
        <v>1933</v>
      </c>
      <c r="D74" s="762"/>
      <c r="E74" s="356"/>
    </row>
    <row r="75" spans="1:5">
      <c r="A75" s="170">
        <v>6</v>
      </c>
      <c r="B75" s="85" t="s">
        <v>1934</v>
      </c>
      <c r="C75" s="108" t="s">
        <v>1935</v>
      </c>
      <c r="D75" s="762"/>
      <c r="E75" s="356"/>
    </row>
    <row r="76" spans="1:5">
      <c r="A76" s="170">
        <v>7</v>
      </c>
      <c r="B76" s="85" t="s">
        <v>1936</v>
      </c>
      <c r="C76" s="108" t="s">
        <v>1937</v>
      </c>
      <c r="D76" s="762"/>
      <c r="E76" s="356"/>
    </row>
    <row r="77" spans="1:5">
      <c r="A77" s="170">
        <v>8</v>
      </c>
      <c r="B77" s="85" t="s">
        <v>1938</v>
      </c>
      <c r="C77" s="108" t="s">
        <v>1939</v>
      </c>
      <c r="D77" s="762"/>
      <c r="E77" s="356"/>
    </row>
    <row r="78" spans="1:5">
      <c r="A78" s="170">
        <v>9</v>
      </c>
      <c r="B78" s="85" t="s">
        <v>1940</v>
      </c>
      <c r="C78" s="108" t="s">
        <v>1941</v>
      </c>
      <c r="D78" s="762"/>
      <c r="E78" s="356"/>
    </row>
    <row r="79" spans="1:5">
      <c r="A79" s="170">
        <v>10</v>
      </c>
      <c r="B79" s="85" t="s">
        <v>1942</v>
      </c>
      <c r="C79" s="108" t="s">
        <v>1159</v>
      </c>
      <c r="D79" s="763"/>
      <c r="E79" s="209"/>
    </row>
    <row r="80" spans="1:5">
      <c r="A80" s="170">
        <v>11</v>
      </c>
      <c r="B80" s="85"/>
      <c r="C80" s="108" t="s">
        <v>1160</v>
      </c>
      <c r="D80" s="807">
        <f>SUM(D72:D79)</f>
        <v>0</v>
      </c>
      <c r="E80" s="808">
        <f>SUM(E72:E79)</f>
        <v>0</v>
      </c>
    </row>
    <row r="81" spans="1:5">
      <c r="A81" s="170">
        <v>12</v>
      </c>
      <c r="B81" s="85"/>
      <c r="C81" s="108" t="s">
        <v>1943</v>
      </c>
      <c r="D81" s="809">
        <f>D60+D80</f>
        <v>0</v>
      </c>
      <c r="E81" s="810">
        <f>E60+E80</f>
        <v>0</v>
      </c>
    </row>
    <row r="82" spans="1:5">
      <c r="A82" s="170">
        <v>13</v>
      </c>
      <c r="B82" s="85"/>
      <c r="C82" s="512" t="s">
        <v>1944</v>
      </c>
      <c r="D82" s="108"/>
      <c r="E82" s="93"/>
    </row>
    <row r="83" spans="1:5">
      <c r="A83" s="170">
        <v>14</v>
      </c>
      <c r="B83" s="85"/>
      <c r="C83" s="512" t="s">
        <v>485</v>
      </c>
      <c r="D83" s="108"/>
      <c r="E83" s="93"/>
    </row>
    <row r="84" spans="1:5">
      <c r="A84" s="170">
        <v>15</v>
      </c>
      <c r="B84" s="85" t="s">
        <v>1945</v>
      </c>
      <c r="C84" s="108" t="s">
        <v>1946</v>
      </c>
      <c r="D84" s="762"/>
      <c r="E84" s="356"/>
    </row>
    <row r="85" spans="1:5">
      <c r="A85" s="170">
        <v>16</v>
      </c>
      <c r="B85" s="85" t="s">
        <v>1947</v>
      </c>
      <c r="C85" s="108" t="s">
        <v>1948</v>
      </c>
      <c r="D85" s="763"/>
      <c r="E85" s="209"/>
    </row>
    <row r="86" spans="1:5">
      <c r="A86" s="170">
        <v>17</v>
      </c>
      <c r="B86" s="85" t="s">
        <v>1949</v>
      </c>
      <c r="C86" s="108" t="s">
        <v>1950</v>
      </c>
      <c r="D86" s="763"/>
      <c r="E86" s="209"/>
    </row>
    <row r="87" spans="1:5">
      <c r="A87" s="170">
        <v>18</v>
      </c>
      <c r="B87" s="85" t="s">
        <v>1951</v>
      </c>
      <c r="C87" s="108" t="s">
        <v>1952</v>
      </c>
      <c r="D87" s="763"/>
      <c r="E87" s="209"/>
    </row>
    <row r="88" spans="1:5">
      <c r="A88" s="170">
        <v>19</v>
      </c>
      <c r="B88" s="85"/>
      <c r="C88" s="108" t="s">
        <v>1953</v>
      </c>
      <c r="D88" s="815">
        <f>SUM(D84:D87)</f>
        <v>0</v>
      </c>
      <c r="E88" s="672">
        <f>SUM(E84:E87)</f>
        <v>0</v>
      </c>
    </row>
    <row r="89" spans="1:5">
      <c r="A89" s="170">
        <v>20</v>
      </c>
      <c r="B89" s="85"/>
      <c r="C89" s="512" t="s">
        <v>1954</v>
      </c>
      <c r="D89" s="108"/>
      <c r="E89" s="93"/>
    </row>
    <row r="90" spans="1:5">
      <c r="A90" s="170">
        <v>21</v>
      </c>
      <c r="B90" s="85"/>
      <c r="C90" s="512" t="s">
        <v>485</v>
      </c>
      <c r="D90" s="108"/>
      <c r="E90" s="93"/>
    </row>
    <row r="91" spans="1:5">
      <c r="A91" s="170">
        <v>22</v>
      </c>
      <c r="B91" s="85" t="s">
        <v>1955</v>
      </c>
      <c r="C91" s="108" t="s">
        <v>1956</v>
      </c>
      <c r="D91" s="762"/>
      <c r="E91" s="356"/>
    </row>
    <row r="92" spans="1:5">
      <c r="A92" s="170">
        <v>23</v>
      </c>
      <c r="B92" s="85" t="s">
        <v>1957</v>
      </c>
      <c r="C92" s="108" t="s">
        <v>1958</v>
      </c>
      <c r="D92" s="762"/>
      <c r="E92" s="356"/>
    </row>
    <row r="93" spans="1:5">
      <c r="A93" s="170">
        <v>24</v>
      </c>
      <c r="B93" s="85" t="s">
        <v>1959</v>
      </c>
      <c r="C93" s="108" t="s">
        <v>1960</v>
      </c>
      <c r="D93" s="763"/>
      <c r="E93" s="209"/>
    </row>
    <row r="94" spans="1:5">
      <c r="A94" s="170">
        <v>25</v>
      </c>
      <c r="B94" s="85" t="s">
        <v>1961</v>
      </c>
      <c r="C94" s="108" t="s">
        <v>1962</v>
      </c>
      <c r="D94" s="763"/>
      <c r="E94" s="209"/>
    </row>
    <row r="95" spans="1:5">
      <c r="A95" s="170">
        <v>26</v>
      </c>
      <c r="B95" s="85" t="s">
        <v>1963</v>
      </c>
      <c r="C95" s="108" t="s">
        <v>1964</v>
      </c>
      <c r="D95" s="763">
        <v>52016880</v>
      </c>
      <c r="E95" s="209">
        <v>45339342</v>
      </c>
    </row>
    <row r="96" spans="1:5">
      <c r="A96" s="170">
        <v>27</v>
      </c>
      <c r="B96" s="85" t="s">
        <v>1965</v>
      </c>
      <c r="C96" s="108" t="s">
        <v>1966</v>
      </c>
      <c r="D96" s="763"/>
      <c r="E96" s="209"/>
    </row>
    <row r="97" spans="1:5">
      <c r="A97" s="170">
        <v>28</v>
      </c>
      <c r="B97" s="85" t="s">
        <v>1967</v>
      </c>
      <c r="C97" s="108" t="s">
        <v>1968</v>
      </c>
      <c r="D97" s="763"/>
      <c r="E97" s="209"/>
    </row>
    <row r="98" spans="1:5">
      <c r="A98" s="170">
        <v>29</v>
      </c>
      <c r="B98" s="85" t="s">
        <v>1969</v>
      </c>
      <c r="C98" s="108" t="s">
        <v>1970</v>
      </c>
      <c r="D98" s="763"/>
      <c r="E98" s="209"/>
    </row>
    <row r="99" spans="1:5">
      <c r="A99" s="170">
        <v>30</v>
      </c>
      <c r="B99" s="85" t="s">
        <v>1971</v>
      </c>
      <c r="C99" s="108" t="s">
        <v>1972</v>
      </c>
      <c r="D99" s="763"/>
      <c r="E99" s="209"/>
    </row>
    <row r="100" spans="1:5">
      <c r="A100" s="170">
        <v>31</v>
      </c>
      <c r="B100" s="85"/>
      <c r="C100" s="108" t="s">
        <v>1973</v>
      </c>
      <c r="D100" s="524">
        <f>SUM(D91:D99)</f>
        <v>52016880</v>
      </c>
      <c r="E100" s="806">
        <f>SUM(E91:E99)</f>
        <v>45339342</v>
      </c>
    </row>
    <row r="101" spans="1:5">
      <c r="A101" s="170">
        <v>32</v>
      </c>
      <c r="B101" s="85" t="s">
        <v>1974</v>
      </c>
      <c r="C101" s="108" t="s">
        <v>1975</v>
      </c>
      <c r="D101" s="770"/>
      <c r="E101" s="211"/>
    </row>
    <row r="102" spans="1:5">
      <c r="A102" s="170">
        <v>33</v>
      </c>
      <c r="B102" s="85"/>
      <c r="C102" s="512" t="s">
        <v>1976</v>
      </c>
      <c r="D102" s="522"/>
      <c r="E102" s="209"/>
    </row>
    <row r="103" spans="1:5">
      <c r="A103" s="170">
        <v>34</v>
      </c>
      <c r="B103" s="85" t="s">
        <v>1977</v>
      </c>
      <c r="C103" s="108" t="s">
        <v>1978</v>
      </c>
      <c r="D103" s="522"/>
      <c r="E103" s="209"/>
    </row>
    <row r="104" spans="1:5">
      <c r="A104" s="170">
        <v>35</v>
      </c>
      <c r="B104" s="85" t="s">
        <v>1979</v>
      </c>
      <c r="C104" s="108" t="s">
        <v>1980</v>
      </c>
      <c r="D104" s="522"/>
      <c r="E104" s="209"/>
    </row>
    <row r="105" spans="1:5">
      <c r="A105" s="170">
        <v>36</v>
      </c>
      <c r="B105" s="85" t="s">
        <v>1981</v>
      </c>
      <c r="C105" s="108" t="s">
        <v>1982</v>
      </c>
      <c r="D105" s="522"/>
      <c r="E105" s="209"/>
    </row>
    <row r="106" spans="1:5">
      <c r="A106" s="170">
        <v>37</v>
      </c>
      <c r="B106" s="85" t="s">
        <v>1983</v>
      </c>
      <c r="C106" s="108" t="s">
        <v>1984</v>
      </c>
      <c r="D106" s="522"/>
      <c r="E106" s="209"/>
    </row>
    <row r="107" spans="1:5">
      <c r="A107" s="170">
        <v>38</v>
      </c>
      <c r="B107" s="85" t="s">
        <v>1985</v>
      </c>
      <c r="C107" s="108" t="s">
        <v>1986</v>
      </c>
      <c r="D107" s="522"/>
      <c r="E107" s="209"/>
    </row>
    <row r="108" spans="1:5">
      <c r="A108" s="170">
        <v>39</v>
      </c>
      <c r="B108" s="85"/>
      <c r="C108" s="108" t="s">
        <v>1987</v>
      </c>
      <c r="D108" s="524">
        <f>SUM(D103:D107)</f>
        <v>0</v>
      </c>
      <c r="E108" s="806">
        <f>SUM(E103:E107)</f>
        <v>0</v>
      </c>
    </row>
    <row r="109" spans="1:5">
      <c r="A109" s="170">
        <v>40</v>
      </c>
      <c r="B109" s="85" t="s">
        <v>1988</v>
      </c>
      <c r="C109" s="108" t="s">
        <v>1989</v>
      </c>
      <c r="D109" s="522">
        <v>9566603</v>
      </c>
      <c r="E109" s="209">
        <v>9126664</v>
      </c>
    </row>
    <row r="110" spans="1:5">
      <c r="A110" s="170">
        <v>41</v>
      </c>
      <c r="B110" s="85" t="s">
        <v>1990</v>
      </c>
      <c r="C110" s="108" t="s">
        <v>1991</v>
      </c>
      <c r="D110" s="522">
        <v>-9996922</v>
      </c>
      <c r="E110" s="209">
        <v>-5046155</v>
      </c>
    </row>
    <row r="111" spans="1:5">
      <c r="A111" s="170">
        <v>42</v>
      </c>
      <c r="B111" s="85" t="s">
        <v>1992</v>
      </c>
      <c r="C111" s="108" t="s">
        <v>1993</v>
      </c>
      <c r="D111" s="522"/>
      <c r="E111" s="209"/>
    </row>
    <row r="112" spans="1:5">
      <c r="A112" s="170">
        <v>43</v>
      </c>
      <c r="B112" s="85" t="s">
        <v>1994</v>
      </c>
      <c r="C112" s="108" t="s">
        <v>1995</v>
      </c>
      <c r="D112" s="522"/>
      <c r="E112" s="209"/>
    </row>
    <row r="113" spans="1:5">
      <c r="A113" s="170">
        <v>44</v>
      </c>
      <c r="B113" s="85"/>
      <c r="C113" s="512" t="s">
        <v>1996</v>
      </c>
      <c r="D113" s="522">
        <f>SUM(D109:D112)</f>
        <v>-430319</v>
      </c>
      <c r="E113" s="209">
        <f>SUM(E109:E112)</f>
        <v>4080509</v>
      </c>
    </row>
    <row r="114" spans="1:5">
      <c r="A114" s="170">
        <v>45</v>
      </c>
      <c r="B114" s="85" t="s">
        <v>1997</v>
      </c>
      <c r="C114" s="108" t="s">
        <v>1998</v>
      </c>
      <c r="D114" s="522"/>
      <c r="E114" s="209"/>
    </row>
    <row r="115" spans="1:5">
      <c r="A115" s="170">
        <v>46</v>
      </c>
      <c r="B115" s="85" t="s">
        <v>1999</v>
      </c>
      <c r="C115" s="108" t="s">
        <v>2000</v>
      </c>
      <c r="D115" s="522"/>
      <c r="E115" s="209"/>
    </row>
    <row r="116" spans="1:5">
      <c r="A116" s="170">
        <v>47</v>
      </c>
      <c r="B116" s="85" t="s">
        <v>2001</v>
      </c>
      <c r="C116" s="108" t="s">
        <v>2002</v>
      </c>
      <c r="D116" s="522"/>
      <c r="E116" s="209"/>
    </row>
    <row r="117" spans="1:5">
      <c r="A117" s="170">
        <v>48</v>
      </c>
      <c r="B117" s="85"/>
      <c r="C117" s="108" t="s">
        <v>2003</v>
      </c>
      <c r="D117" s="524">
        <f>SUM(D114:D116)</f>
        <v>0</v>
      </c>
      <c r="E117" s="806">
        <f>SUM(E114:E116)</f>
        <v>0</v>
      </c>
    </row>
    <row r="118" spans="1:5">
      <c r="A118" s="170">
        <v>49</v>
      </c>
      <c r="B118" s="85" t="s">
        <v>2004</v>
      </c>
      <c r="C118" s="108" t="s">
        <v>2005</v>
      </c>
      <c r="D118" s="522">
        <v>282147</v>
      </c>
      <c r="E118" s="209">
        <v>242514</v>
      </c>
    </row>
    <row r="119" spans="1:5">
      <c r="A119" s="170">
        <v>50</v>
      </c>
      <c r="B119" s="85"/>
      <c r="C119" s="108" t="s">
        <v>2006</v>
      </c>
      <c r="D119" s="524">
        <f>D100+D101+D108+SUM(D109:D112)+D117+D118</f>
        <v>51868708</v>
      </c>
      <c r="E119" s="806">
        <f>E100+E101+E108+SUM(E109:E112)+E117+E118</f>
        <v>49662365</v>
      </c>
    </row>
    <row r="120" spans="1:5" ht="15.75" thickBot="1">
      <c r="A120" s="358">
        <v>51</v>
      </c>
      <c r="B120" s="125"/>
      <c r="C120" s="124" t="s">
        <v>2007</v>
      </c>
      <c r="D120" s="816">
        <f>SUM(D13:D16)+D43+D81+D88+D119</f>
        <v>51897265</v>
      </c>
      <c r="E120" s="817">
        <f>SUM(E13:E16)+E43+E81+E88+E119</f>
        <v>49718350</v>
      </c>
    </row>
    <row r="121" spans="1:5">
      <c r="A121" s="115"/>
      <c r="B121" s="85"/>
      <c r="C121" s="85"/>
      <c r="D121" s="521"/>
      <c r="E121" s="85" t="s">
        <v>1201</v>
      </c>
    </row>
    <row r="122" spans="1:5">
      <c r="A122" s="121" t="s">
        <v>2008</v>
      </c>
      <c r="B122" s="121"/>
      <c r="C122" s="121"/>
      <c r="D122" s="811"/>
      <c r="E122" s="717"/>
    </row>
    <row r="123" spans="1:5" ht="15.75" thickBot="1">
      <c r="A123" s="43" t="str">
        <f>'Data Sheet'!$A$49</f>
        <v>Annual Report of Central Hudson Gas &amp; Electric Corp.</v>
      </c>
      <c r="B123" s="85"/>
      <c r="C123" s="85"/>
      <c r="D123" s="191" t="str">
        <f>'Data Sheet'!$A$45</f>
        <v>Year ended December 31, 2013</v>
      </c>
      <c r="E123" s="85"/>
    </row>
    <row r="124" spans="1:5">
      <c r="A124" s="86"/>
      <c r="B124" s="87"/>
      <c r="C124" s="87"/>
      <c r="D124" s="87"/>
      <c r="E124" s="88"/>
    </row>
    <row r="125" spans="1:5" ht="15.75">
      <c r="A125" s="89" t="s">
        <v>470</v>
      </c>
      <c r="B125" s="121"/>
      <c r="C125" s="121"/>
      <c r="D125" s="121"/>
      <c r="E125" s="325"/>
    </row>
    <row r="126" spans="1:5" ht="15.75">
      <c r="A126" s="812" t="s">
        <v>1928</v>
      </c>
      <c r="B126" s="813"/>
      <c r="C126" s="813"/>
      <c r="D126" s="813"/>
      <c r="E126" s="814"/>
    </row>
    <row r="127" spans="1:5">
      <c r="A127" s="354"/>
      <c r="B127" s="96"/>
      <c r="C127" s="95"/>
      <c r="D127" s="759" t="s">
        <v>472</v>
      </c>
      <c r="E127" s="778" t="s">
        <v>472</v>
      </c>
    </row>
    <row r="128" spans="1:5">
      <c r="A128" s="170" t="s">
        <v>473</v>
      </c>
      <c r="B128" s="85"/>
      <c r="C128" s="512" t="s">
        <v>2287</v>
      </c>
      <c r="D128" s="512" t="s">
        <v>474</v>
      </c>
      <c r="E128" s="778" t="s">
        <v>475</v>
      </c>
    </row>
    <row r="129" spans="1:5">
      <c r="A129" s="176" t="s">
        <v>476</v>
      </c>
      <c r="B129" s="101"/>
      <c r="C129" s="517" t="s">
        <v>2512</v>
      </c>
      <c r="D129" s="517" t="s">
        <v>2513</v>
      </c>
      <c r="E129" s="779" t="s">
        <v>644</v>
      </c>
    </row>
    <row r="130" spans="1:5">
      <c r="A130" s="170">
        <v>1</v>
      </c>
      <c r="B130" s="85"/>
      <c r="C130" s="512" t="s">
        <v>2009</v>
      </c>
      <c r="D130" s="763"/>
      <c r="E130" s="209"/>
    </row>
    <row r="131" spans="1:5">
      <c r="A131" s="170">
        <v>2</v>
      </c>
      <c r="B131" s="85"/>
      <c r="C131" s="512" t="s">
        <v>2010</v>
      </c>
      <c r="D131" s="763"/>
      <c r="E131" s="209"/>
    </row>
    <row r="132" spans="1:5">
      <c r="A132" s="170">
        <v>3</v>
      </c>
      <c r="B132" s="85"/>
      <c r="C132" s="512" t="s">
        <v>485</v>
      </c>
      <c r="D132" s="763"/>
      <c r="E132" s="209"/>
    </row>
    <row r="133" spans="1:5">
      <c r="A133" s="170">
        <v>4</v>
      </c>
      <c r="B133" s="85" t="s">
        <v>2011</v>
      </c>
      <c r="C133" s="108" t="s">
        <v>487</v>
      </c>
      <c r="D133" s="762"/>
      <c r="E133" s="356"/>
    </row>
    <row r="134" spans="1:5">
      <c r="A134" s="170">
        <v>5</v>
      </c>
      <c r="B134" s="85" t="s">
        <v>2012</v>
      </c>
      <c r="C134" s="108" t="s">
        <v>2013</v>
      </c>
      <c r="D134" s="763"/>
      <c r="E134" s="209"/>
    </row>
    <row r="135" spans="1:5">
      <c r="A135" s="170">
        <v>6</v>
      </c>
      <c r="B135" s="85" t="s">
        <v>2014</v>
      </c>
      <c r="C135" s="108" t="s">
        <v>2015</v>
      </c>
      <c r="D135" s="763"/>
      <c r="E135" s="209"/>
    </row>
    <row r="136" spans="1:5">
      <c r="A136" s="170">
        <v>7</v>
      </c>
      <c r="B136" s="85" t="s">
        <v>2016</v>
      </c>
      <c r="C136" s="108" t="s">
        <v>2017</v>
      </c>
      <c r="D136" s="763"/>
      <c r="E136" s="209"/>
    </row>
    <row r="137" spans="1:5">
      <c r="A137" s="170">
        <v>8</v>
      </c>
      <c r="B137" s="85" t="s">
        <v>2018</v>
      </c>
      <c r="C137" s="108" t="s">
        <v>2019</v>
      </c>
      <c r="D137" s="763"/>
      <c r="E137" s="209"/>
    </row>
    <row r="138" spans="1:5">
      <c r="A138" s="170">
        <v>9</v>
      </c>
      <c r="B138" s="85" t="s">
        <v>2020</v>
      </c>
      <c r="C138" s="108" t="s">
        <v>2021</v>
      </c>
      <c r="D138" s="763"/>
      <c r="E138" s="209"/>
    </row>
    <row r="139" spans="1:5">
      <c r="A139" s="170">
        <v>10</v>
      </c>
      <c r="B139" s="85" t="s">
        <v>2022</v>
      </c>
      <c r="C139" s="108" t="s">
        <v>2023</v>
      </c>
      <c r="D139" s="763"/>
      <c r="E139" s="209"/>
    </row>
    <row r="140" spans="1:5">
      <c r="A140" s="170">
        <v>11</v>
      </c>
      <c r="B140" s="85" t="s">
        <v>2024</v>
      </c>
      <c r="C140" s="108" t="s">
        <v>1134</v>
      </c>
      <c r="D140" s="763"/>
      <c r="E140" s="209"/>
    </row>
    <row r="141" spans="1:5">
      <c r="A141" s="170">
        <v>12</v>
      </c>
      <c r="B141" s="85" t="s">
        <v>2025</v>
      </c>
      <c r="C141" s="108" t="s">
        <v>2026</v>
      </c>
      <c r="D141" s="763"/>
      <c r="E141" s="209"/>
    </row>
    <row r="142" spans="1:5">
      <c r="A142" s="170">
        <v>13</v>
      </c>
      <c r="B142" s="85" t="s">
        <v>2027</v>
      </c>
      <c r="C142" s="108" t="s">
        <v>2028</v>
      </c>
      <c r="D142" s="763"/>
      <c r="E142" s="209"/>
    </row>
    <row r="143" spans="1:5">
      <c r="A143" s="170">
        <v>14</v>
      </c>
      <c r="B143" s="85" t="s">
        <v>2029</v>
      </c>
      <c r="C143" s="108" t="s">
        <v>1138</v>
      </c>
      <c r="D143" s="763"/>
      <c r="E143" s="209"/>
    </row>
    <row r="144" spans="1:5">
      <c r="A144" s="170">
        <v>15</v>
      </c>
      <c r="B144" s="85" t="s">
        <v>2030</v>
      </c>
      <c r="C144" s="108" t="s">
        <v>2031</v>
      </c>
      <c r="D144" s="763"/>
      <c r="E144" s="209"/>
    </row>
    <row r="145" spans="1:5">
      <c r="A145" s="170">
        <v>16</v>
      </c>
      <c r="B145" s="85" t="s">
        <v>2032</v>
      </c>
      <c r="C145" s="108" t="s">
        <v>1140</v>
      </c>
      <c r="D145" s="763"/>
      <c r="E145" s="209"/>
    </row>
    <row r="146" spans="1:5">
      <c r="A146" s="170">
        <v>17</v>
      </c>
      <c r="B146" s="85"/>
      <c r="C146" s="108" t="s">
        <v>1141</v>
      </c>
      <c r="D146" s="524">
        <f>SUM(D130:D145)</f>
        <v>0</v>
      </c>
      <c r="E146" s="806">
        <f>SUM(E130:E145)</f>
        <v>0</v>
      </c>
    </row>
    <row r="147" spans="1:5">
      <c r="A147" s="170">
        <v>18</v>
      </c>
      <c r="B147" s="85"/>
      <c r="C147" s="512" t="s">
        <v>1142</v>
      </c>
      <c r="D147" s="522"/>
      <c r="E147" s="209"/>
    </row>
    <row r="148" spans="1:5">
      <c r="A148" s="170">
        <v>19</v>
      </c>
      <c r="B148" s="85" t="s">
        <v>2033</v>
      </c>
      <c r="C148" s="108" t="s">
        <v>1144</v>
      </c>
      <c r="D148" s="763"/>
      <c r="E148" s="209"/>
    </row>
    <row r="149" spans="1:5">
      <c r="A149" s="170">
        <v>20</v>
      </c>
      <c r="B149" s="85" t="s">
        <v>2034</v>
      </c>
      <c r="C149" s="108" t="s">
        <v>1146</v>
      </c>
      <c r="D149" s="763"/>
      <c r="E149" s="209"/>
    </row>
    <row r="150" spans="1:5">
      <c r="A150" s="170">
        <v>21</v>
      </c>
      <c r="B150" s="85" t="s">
        <v>2035</v>
      </c>
      <c r="C150" s="108" t="s">
        <v>2036</v>
      </c>
      <c r="D150" s="763"/>
      <c r="E150" s="209"/>
    </row>
    <row r="151" spans="1:5">
      <c r="A151" s="170">
        <v>22</v>
      </c>
      <c r="B151" s="85" t="s">
        <v>2037</v>
      </c>
      <c r="C151" s="108" t="s">
        <v>2038</v>
      </c>
      <c r="D151" s="763"/>
      <c r="E151" s="209"/>
    </row>
    <row r="152" spans="1:5">
      <c r="A152" s="170">
        <v>23</v>
      </c>
      <c r="B152" s="85" t="s">
        <v>2039</v>
      </c>
      <c r="C152" s="108" t="s">
        <v>2040</v>
      </c>
      <c r="D152" s="763"/>
      <c r="E152" s="209"/>
    </row>
    <row r="153" spans="1:5">
      <c r="A153" s="170">
        <v>24</v>
      </c>
      <c r="B153" s="85" t="s">
        <v>2041</v>
      </c>
      <c r="C153" s="108" t="s">
        <v>2042</v>
      </c>
      <c r="D153" s="763"/>
      <c r="E153" s="209"/>
    </row>
    <row r="154" spans="1:5">
      <c r="A154" s="170">
        <v>25</v>
      </c>
      <c r="B154" s="85" t="s">
        <v>2043</v>
      </c>
      <c r="C154" s="108" t="s">
        <v>1155</v>
      </c>
      <c r="D154" s="763"/>
      <c r="E154" s="209"/>
    </row>
    <row r="155" spans="1:5">
      <c r="A155" s="170">
        <v>26</v>
      </c>
      <c r="B155" s="85" t="s">
        <v>2044</v>
      </c>
      <c r="C155" s="108" t="s">
        <v>1159</v>
      </c>
      <c r="D155" s="763"/>
      <c r="E155" s="209"/>
    </row>
    <row r="156" spans="1:5">
      <c r="A156" s="170">
        <v>27</v>
      </c>
      <c r="B156" s="85"/>
      <c r="C156" s="108" t="s">
        <v>1160</v>
      </c>
      <c r="D156" s="524">
        <f>SUM(D148:D155)</f>
        <v>0</v>
      </c>
      <c r="E156" s="806">
        <f>SUM(E149:E155)</f>
        <v>0</v>
      </c>
    </row>
    <row r="157" spans="1:5">
      <c r="A157" s="170">
        <v>28</v>
      </c>
      <c r="B157" s="85"/>
      <c r="C157" s="108" t="s">
        <v>2045</v>
      </c>
      <c r="D157" s="770">
        <f>D146+D156</f>
        <v>0</v>
      </c>
      <c r="E157" s="211">
        <f>E146+E156</f>
        <v>0</v>
      </c>
    </row>
    <row r="158" spans="1:5">
      <c r="A158" s="170">
        <v>29</v>
      </c>
      <c r="B158" s="85"/>
      <c r="C158" s="512" t="s">
        <v>2046</v>
      </c>
      <c r="D158" s="108"/>
      <c r="E158" s="93"/>
    </row>
    <row r="159" spans="1:5">
      <c r="A159" s="170">
        <v>30</v>
      </c>
      <c r="B159" s="85"/>
      <c r="C159" s="512" t="s">
        <v>485</v>
      </c>
      <c r="D159" s="108"/>
      <c r="E159" s="93"/>
    </row>
    <row r="160" spans="1:5">
      <c r="A160" s="170">
        <v>31</v>
      </c>
      <c r="B160" s="85" t="s">
        <v>2047</v>
      </c>
      <c r="C160" s="108" t="s">
        <v>487</v>
      </c>
      <c r="D160" s="762"/>
      <c r="E160" s="356"/>
    </row>
    <row r="161" spans="1:5">
      <c r="A161" s="170">
        <v>32</v>
      </c>
      <c r="B161" s="85" t="s">
        <v>2048</v>
      </c>
      <c r="C161" s="108" t="s">
        <v>2049</v>
      </c>
      <c r="D161" s="763"/>
      <c r="E161" s="209"/>
    </row>
    <row r="162" spans="1:5">
      <c r="A162" s="170">
        <v>33</v>
      </c>
      <c r="B162" s="85" t="s">
        <v>2050</v>
      </c>
      <c r="C162" s="108" t="s">
        <v>1140</v>
      </c>
      <c r="D162" s="763"/>
      <c r="E162" s="209"/>
    </row>
    <row r="163" spans="1:5">
      <c r="A163" s="170">
        <v>34</v>
      </c>
      <c r="B163" s="85" t="s">
        <v>2051</v>
      </c>
      <c r="C163" s="108" t="s">
        <v>1168</v>
      </c>
      <c r="D163" s="763"/>
      <c r="E163" s="209"/>
    </row>
    <row r="164" spans="1:5">
      <c r="A164" s="170">
        <v>35</v>
      </c>
      <c r="B164" s="85" t="s">
        <v>2052</v>
      </c>
      <c r="C164" s="108" t="s">
        <v>1170</v>
      </c>
      <c r="D164" s="763"/>
      <c r="E164" s="209"/>
    </row>
    <row r="165" spans="1:5">
      <c r="A165" s="170">
        <v>36</v>
      </c>
      <c r="B165" s="85" t="s">
        <v>2053</v>
      </c>
      <c r="C165" s="108" t="s">
        <v>2028</v>
      </c>
      <c r="D165" s="763"/>
      <c r="E165" s="209"/>
    </row>
    <row r="166" spans="1:5">
      <c r="A166" s="170">
        <v>37</v>
      </c>
      <c r="B166" s="85"/>
      <c r="C166" s="108" t="s">
        <v>1141</v>
      </c>
      <c r="D166" s="524">
        <f>SUM(D160:D165)</f>
        <v>0</v>
      </c>
      <c r="E166" s="806">
        <f>SUM(E160:E165)</f>
        <v>0</v>
      </c>
    </row>
    <row r="167" spans="1:5">
      <c r="A167" s="170">
        <v>38</v>
      </c>
      <c r="B167" s="85"/>
      <c r="C167" s="512" t="s">
        <v>1142</v>
      </c>
      <c r="D167" s="522"/>
      <c r="E167" s="209"/>
    </row>
    <row r="168" spans="1:5">
      <c r="A168" s="170">
        <v>39</v>
      </c>
      <c r="B168" s="85" t="s">
        <v>2054</v>
      </c>
      <c r="C168" s="108" t="s">
        <v>1144</v>
      </c>
      <c r="D168" s="520"/>
      <c r="E168" s="356"/>
    </row>
    <row r="169" spans="1:5">
      <c r="A169" s="170">
        <v>40</v>
      </c>
      <c r="B169" s="85" t="s">
        <v>2055</v>
      </c>
      <c r="C169" s="108" t="s">
        <v>1146</v>
      </c>
      <c r="D169" s="520"/>
      <c r="E169" s="356"/>
    </row>
    <row r="170" spans="1:5">
      <c r="A170" s="170">
        <v>41</v>
      </c>
      <c r="B170" s="85" t="s">
        <v>2065</v>
      </c>
      <c r="C170" s="108" t="s">
        <v>2066</v>
      </c>
      <c r="D170" s="520"/>
      <c r="E170" s="356"/>
    </row>
    <row r="171" spans="1:5">
      <c r="A171" s="170">
        <v>42</v>
      </c>
      <c r="B171" s="85" t="s">
        <v>2067</v>
      </c>
      <c r="C171" s="108" t="s">
        <v>1155</v>
      </c>
      <c r="D171" s="520"/>
      <c r="E171" s="356"/>
    </row>
    <row r="172" spans="1:5">
      <c r="A172" s="170">
        <v>43</v>
      </c>
      <c r="B172" s="85" t="s">
        <v>2068</v>
      </c>
      <c r="C172" s="108" t="s">
        <v>2069</v>
      </c>
      <c r="D172" s="520"/>
      <c r="E172" s="356"/>
    </row>
    <row r="173" spans="1:5">
      <c r="A173" s="170">
        <v>44</v>
      </c>
      <c r="B173" s="85" t="s">
        <v>2070</v>
      </c>
      <c r="C173" s="108" t="s">
        <v>2071</v>
      </c>
      <c r="D173" s="520"/>
      <c r="E173" s="356"/>
    </row>
    <row r="174" spans="1:5">
      <c r="A174" s="170">
        <v>45</v>
      </c>
      <c r="B174" s="85" t="s">
        <v>2072</v>
      </c>
      <c r="C174" s="108" t="s">
        <v>1939</v>
      </c>
      <c r="D174" s="520"/>
      <c r="E174" s="356"/>
    </row>
    <row r="175" spans="1:5">
      <c r="A175" s="170">
        <v>46</v>
      </c>
      <c r="B175" s="85" t="s">
        <v>2073</v>
      </c>
      <c r="C175" s="108" t="s">
        <v>2074</v>
      </c>
      <c r="D175" s="520"/>
      <c r="E175" s="356"/>
    </row>
    <row r="176" spans="1:5">
      <c r="A176" s="170">
        <v>47</v>
      </c>
      <c r="B176" s="85" t="s">
        <v>2075</v>
      </c>
      <c r="C176" s="108" t="s">
        <v>1159</v>
      </c>
      <c r="D176" s="520"/>
      <c r="E176" s="356"/>
    </row>
    <row r="177" spans="1:5">
      <c r="A177" s="170">
        <v>48</v>
      </c>
      <c r="B177" s="85"/>
      <c r="C177" s="108" t="s">
        <v>1160</v>
      </c>
      <c r="D177" s="524">
        <f>SUM(D168:D176)</f>
        <v>0</v>
      </c>
      <c r="E177" s="806">
        <f>SUM(E168:E176)</f>
        <v>0</v>
      </c>
    </row>
    <row r="178" spans="1:5" ht="15.75" thickBot="1">
      <c r="A178" s="358">
        <v>49</v>
      </c>
      <c r="B178" s="125"/>
      <c r="C178" s="124" t="s">
        <v>2076</v>
      </c>
      <c r="D178" s="816">
        <f>D166+D177</f>
        <v>0</v>
      </c>
      <c r="E178" s="817">
        <f>E166+E177</f>
        <v>0</v>
      </c>
    </row>
    <row r="179" spans="1:5">
      <c r="A179" s="85"/>
      <c r="B179" s="85"/>
      <c r="C179" s="85"/>
      <c r="D179" s="85"/>
      <c r="E179" s="85" t="s">
        <v>1201</v>
      </c>
    </row>
    <row r="180" spans="1:5">
      <c r="A180" s="121" t="s">
        <v>2077</v>
      </c>
      <c r="B180" s="121"/>
      <c r="C180" s="121"/>
      <c r="D180" s="811"/>
      <c r="E180" s="717"/>
    </row>
    <row r="181" spans="1:5" ht="15.75" thickBot="1">
      <c r="A181" s="43" t="str">
        <f>'Data Sheet'!$A$49</f>
        <v>Annual Report of Central Hudson Gas &amp; Electric Corp.</v>
      </c>
      <c r="B181" s="85"/>
      <c r="C181" s="85"/>
      <c r="D181" s="191" t="str">
        <f>'Data Sheet'!$A$45</f>
        <v>Year ended December 31, 2013</v>
      </c>
      <c r="E181" s="85"/>
    </row>
    <row r="182" spans="1:5">
      <c r="A182" s="86"/>
      <c r="B182" s="87"/>
      <c r="C182" s="87"/>
      <c r="D182" s="87"/>
      <c r="E182" s="88"/>
    </row>
    <row r="183" spans="1:5" ht="15.75">
      <c r="A183" s="89" t="s">
        <v>470</v>
      </c>
      <c r="B183" s="121"/>
      <c r="C183" s="121"/>
      <c r="D183" s="121"/>
      <c r="E183" s="325"/>
    </row>
    <row r="184" spans="1:5" ht="15.75">
      <c r="A184" s="812" t="s">
        <v>1928</v>
      </c>
      <c r="B184" s="813"/>
      <c r="C184" s="813"/>
      <c r="D184" s="813"/>
      <c r="E184" s="814"/>
    </row>
    <row r="185" spans="1:5">
      <c r="A185" s="354"/>
      <c r="B185" s="96"/>
      <c r="C185" s="95"/>
      <c r="D185" s="759" t="s">
        <v>472</v>
      </c>
      <c r="E185" s="777" t="s">
        <v>472</v>
      </c>
    </row>
    <row r="186" spans="1:5">
      <c r="A186" s="170" t="s">
        <v>473</v>
      </c>
      <c r="B186" s="85"/>
      <c r="C186" s="512" t="s">
        <v>2287</v>
      </c>
      <c r="D186" s="512" t="s">
        <v>474</v>
      </c>
      <c r="E186" s="778" t="s">
        <v>475</v>
      </c>
    </row>
    <row r="187" spans="1:5">
      <c r="A187" s="176" t="s">
        <v>476</v>
      </c>
      <c r="B187" s="101"/>
      <c r="C187" s="517" t="s">
        <v>2512</v>
      </c>
      <c r="D187" s="517" t="s">
        <v>2513</v>
      </c>
      <c r="E187" s="779" t="s">
        <v>644</v>
      </c>
    </row>
    <row r="188" spans="1:5">
      <c r="A188" s="170">
        <v>1</v>
      </c>
      <c r="B188" s="85"/>
      <c r="C188" s="512" t="s">
        <v>832</v>
      </c>
      <c r="D188" s="108"/>
      <c r="E188" s="93"/>
    </row>
    <row r="189" spans="1:5">
      <c r="A189" s="170">
        <v>2</v>
      </c>
      <c r="B189" s="85"/>
      <c r="C189" s="512" t="s">
        <v>485</v>
      </c>
      <c r="D189" s="108"/>
      <c r="E189" s="93"/>
    </row>
    <row r="190" spans="1:5">
      <c r="A190" s="170">
        <v>3</v>
      </c>
      <c r="B190" s="85" t="s">
        <v>833</v>
      </c>
      <c r="C190" s="108" t="s">
        <v>487</v>
      </c>
      <c r="D190" s="762"/>
      <c r="E190" s="356"/>
    </row>
    <row r="191" spans="1:5">
      <c r="A191" s="170">
        <v>4</v>
      </c>
      <c r="B191" s="85" t="s">
        <v>834</v>
      </c>
      <c r="C191" s="108" t="s">
        <v>2849</v>
      </c>
      <c r="D191" s="763"/>
      <c r="E191" s="209"/>
    </row>
    <row r="192" spans="1:5">
      <c r="A192" s="170">
        <v>5</v>
      </c>
      <c r="B192" s="85" t="s">
        <v>2850</v>
      </c>
      <c r="C192" s="108" t="s">
        <v>2851</v>
      </c>
      <c r="D192" s="763"/>
      <c r="E192" s="209"/>
    </row>
    <row r="193" spans="1:5">
      <c r="A193" s="170">
        <v>6</v>
      </c>
      <c r="B193" s="85" t="s">
        <v>2852</v>
      </c>
      <c r="C193" s="108" t="s">
        <v>2853</v>
      </c>
      <c r="D193" s="763"/>
      <c r="E193" s="209"/>
    </row>
    <row r="194" spans="1:5">
      <c r="A194" s="170">
        <v>7</v>
      </c>
      <c r="B194" s="85" t="s">
        <v>2854</v>
      </c>
      <c r="C194" s="108" t="s">
        <v>2855</v>
      </c>
      <c r="D194" s="763"/>
      <c r="E194" s="209"/>
    </row>
    <row r="195" spans="1:5">
      <c r="A195" s="170">
        <v>8</v>
      </c>
      <c r="B195" s="85" t="s">
        <v>2856</v>
      </c>
      <c r="C195" s="108" t="s">
        <v>2857</v>
      </c>
      <c r="D195" s="763"/>
      <c r="E195" s="209"/>
    </row>
    <row r="196" spans="1:5">
      <c r="A196" s="170">
        <v>9</v>
      </c>
      <c r="B196" s="85" t="s">
        <v>2858</v>
      </c>
      <c r="C196" s="108" t="s">
        <v>2859</v>
      </c>
      <c r="D196" s="522"/>
      <c r="E196" s="209"/>
    </row>
    <row r="197" spans="1:5">
      <c r="A197" s="170">
        <v>10</v>
      </c>
      <c r="B197" s="85" t="s">
        <v>2860</v>
      </c>
      <c r="C197" s="108" t="s">
        <v>2861</v>
      </c>
      <c r="D197" s="522"/>
      <c r="E197" s="209"/>
    </row>
    <row r="198" spans="1:5">
      <c r="A198" s="170">
        <v>11</v>
      </c>
      <c r="B198" s="85" t="s">
        <v>2862</v>
      </c>
      <c r="C198" s="108" t="s">
        <v>1168</v>
      </c>
      <c r="D198" s="763"/>
      <c r="E198" s="209"/>
    </row>
    <row r="199" spans="1:5">
      <c r="A199" s="170">
        <v>12</v>
      </c>
      <c r="B199" s="85" t="s">
        <v>2863</v>
      </c>
      <c r="C199" s="108" t="s">
        <v>1170</v>
      </c>
      <c r="D199" s="763"/>
      <c r="E199" s="209"/>
    </row>
    <row r="200" spans="1:5">
      <c r="A200" s="170">
        <v>13</v>
      </c>
      <c r="B200" s="85" t="s">
        <v>2864</v>
      </c>
      <c r="C200" s="108" t="s">
        <v>1140</v>
      </c>
      <c r="D200" s="763"/>
      <c r="E200" s="209"/>
    </row>
    <row r="201" spans="1:5">
      <c r="A201" s="170">
        <v>14</v>
      </c>
      <c r="B201" s="85" t="s">
        <v>2865</v>
      </c>
      <c r="C201" s="108" t="s">
        <v>2866</v>
      </c>
      <c r="D201" s="763"/>
      <c r="E201" s="209"/>
    </row>
    <row r="202" spans="1:5">
      <c r="A202" s="170">
        <v>15</v>
      </c>
      <c r="B202" s="85" t="s">
        <v>2867</v>
      </c>
      <c r="C202" s="108" t="s">
        <v>2868</v>
      </c>
      <c r="D202" s="763"/>
      <c r="E202" s="209"/>
    </row>
    <row r="203" spans="1:5">
      <c r="A203" s="170">
        <v>16</v>
      </c>
      <c r="B203" s="85" t="s">
        <v>2869</v>
      </c>
      <c r="C203" s="108" t="s">
        <v>2870</v>
      </c>
      <c r="D203" s="763"/>
      <c r="E203" s="209"/>
    </row>
    <row r="204" spans="1:5">
      <c r="A204" s="170">
        <v>17</v>
      </c>
      <c r="B204" s="85" t="s">
        <v>2871</v>
      </c>
      <c r="C204" s="108" t="s">
        <v>2028</v>
      </c>
      <c r="D204" s="763"/>
      <c r="E204" s="209"/>
    </row>
    <row r="205" spans="1:5">
      <c r="A205" s="170">
        <v>18</v>
      </c>
      <c r="B205" s="85" t="s">
        <v>2872</v>
      </c>
      <c r="C205" s="108" t="s">
        <v>1138</v>
      </c>
      <c r="D205" s="763"/>
      <c r="E205" s="209"/>
    </row>
    <row r="206" spans="1:5">
      <c r="A206" s="170">
        <v>19</v>
      </c>
      <c r="B206" s="85"/>
      <c r="C206" s="108" t="s">
        <v>1141</v>
      </c>
      <c r="D206" s="818">
        <f>SUM(D190:D205)</f>
        <v>0</v>
      </c>
      <c r="E206" s="819">
        <f>SUM(E190:E205)</f>
        <v>0</v>
      </c>
    </row>
    <row r="207" spans="1:5">
      <c r="A207" s="170">
        <v>20</v>
      </c>
      <c r="B207" s="85"/>
      <c r="C207" s="512" t="s">
        <v>1142</v>
      </c>
      <c r="D207" s="764"/>
      <c r="E207" s="348"/>
    </row>
    <row r="208" spans="1:5">
      <c r="A208" s="170">
        <v>21</v>
      </c>
      <c r="B208" s="85" t="s">
        <v>2873</v>
      </c>
      <c r="C208" s="108" t="s">
        <v>1144</v>
      </c>
      <c r="D208" s="522"/>
      <c r="E208" s="209"/>
    </row>
    <row r="209" spans="1:5">
      <c r="A209" s="170">
        <v>22</v>
      </c>
      <c r="B209" s="85" t="s">
        <v>2874</v>
      </c>
      <c r="C209" s="108" t="s">
        <v>1146</v>
      </c>
      <c r="D209" s="522"/>
      <c r="E209" s="209"/>
    </row>
    <row r="210" spans="1:5">
      <c r="A210" s="170">
        <v>23</v>
      </c>
      <c r="B210" s="85" t="s">
        <v>2875</v>
      </c>
      <c r="C210" s="108" t="s">
        <v>2876</v>
      </c>
      <c r="D210" s="763"/>
      <c r="E210" s="209"/>
    </row>
    <row r="211" spans="1:5">
      <c r="A211" s="170">
        <v>24</v>
      </c>
      <c r="B211" s="85" t="s">
        <v>2877</v>
      </c>
      <c r="C211" s="108" t="s">
        <v>2878</v>
      </c>
      <c r="D211" s="763"/>
      <c r="E211" s="209"/>
    </row>
    <row r="212" spans="1:5">
      <c r="A212" s="170">
        <v>25</v>
      </c>
      <c r="B212" s="85" t="s">
        <v>2879</v>
      </c>
      <c r="C212" s="108" t="s">
        <v>2074</v>
      </c>
      <c r="D212" s="522"/>
      <c r="E212" s="209"/>
    </row>
    <row r="213" spans="1:5">
      <c r="A213" s="170">
        <v>26</v>
      </c>
      <c r="B213" s="85" t="s">
        <v>2880</v>
      </c>
      <c r="C213" s="108" t="s">
        <v>2881</v>
      </c>
      <c r="D213" s="522"/>
      <c r="E213" s="209"/>
    </row>
    <row r="214" spans="1:5">
      <c r="A214" s="170">
        <v>27</v>
      </c>
      <c r="B214" s="85" t="s">
        <v>2882</v>
      </c>
      <c r="C214" s="108" t="s">
        <v>2883</v>
      </c>
      <c r="D214" s="520"/>
      <c r="E214" s="356"/>
    </row>
    <row r="215" spans="1:5">
      <c r="A215" s="170">
        <v>28</v>
      </c>
      <c r="B215" s="85" t="s">
        <v>2884</v>
      </c>
      <c r="C215" s="108" t="s">
        <v>1159</v>
      </c>
      <c r="D215" s="522"/>
      <c r="E215" s="209"/>
    </row>
    <row r="216" spans="1:5">
      <c r="A216" s="170">
        <v>29</v>
      </c>
      <c r="B216" s="85"/>
      <c r="C216" s="108" t="s">
        <v>1160</v>
      </c>
      <c r="D216" s="524">
        <f>SUM(D208:D215)</f>
        <v>0</v>
      </c>
      <c r="E216" s="806">
        <f>SUM(E208:E215)</f>
        <v>0</v>
      </c>
    </row>
    <row r="217" spans="1:5">
      <c r="A217" s="170">
        <v>30</v>
      </c>
      <c r="B217" s="85"/>
      <c r="C217" s="108" t="s">
        <v>2885</v>
      </c>
      <c r="D217" s="770">
        <f>D206+D216</f>
        <v>0</v>
      </c>
      <c r="E217" s="211">
        <f>E206+E216</f>
        <v>0</v>
      </c>
    </row>
    <row r="218" spans="1:5">
      <c r="A218" s="170">
        <v>31</v>
      </c>
      <c r="B218" s="85"/>
      <c r="C218" s="108" t="s">
        <v>2886</v>
      </c>
      <c r="D218" s="770">
        <f>D157+D178+D217</f>
        <v>0</v>
      </c>
      <c r="E218" s="211">
        <f>E157+E178+E217</f>
        <v>0</v>
      </c>
    </row>
    <row r="219" spans="1:5">
      <c r="A219" s="170">
        <v>32</v>
      </c>
      <c r="B219" s="85"/>
      <c r="C219" s="512" t="s">
        <v>2887</v>
      </c>
      <c r="D219" s="522"/>
      <c r="E219" s="209"/>
    </row>
    <row r="220" spans="1:5">
      <c r="A220" s="170">
        <v>33</v>
      </c>
      <c r="B220" s="85"/>
      <c r="C220" s="512" t="s">
        <v>485</v>
      </c>
      <c r="D220" s="522"/>
      <c r="E220" s="209"/>
    </row>
    <row r="221" spans="1:5">
      <c r="A221" s="170">
        <v>34</v>
      </c>
      <c r="B221" s="85" t="s">
        <v>2888</v>
      </c>
      <c r="C221" s="108" t="s">
        <v>487</v>
      </c>
      <c r="D221" s="763">
        <v>427797</v>
      </c>
      <c r="E221" s="209">
        <v>270473</v>
      </c>
    </row>
    <row r="222" spans="1:5">
      <c r="A222" s="170">
        <v>35</v>
      </c>
      <c r="B222" s="85" t="s">
        <v>2889</v>
      </c>
      <c r="C222" s="108" t="s">
        <v>2861</v>
      </c>
      <c r="D222" s="763">
        <v>248469</v>
      </c>
      <c r="E222" s="209">
        <v>226942</v>
      </c>
    </row>
    <row r="223" spans="1:5">
      <c r="A223" s="170">
        <v>36</v>
      </c>
      <c r="B223" s="85" t="s">
        <v>2890</v>
      </c>
      <c r="C223" s="108" t="s">
        <v>2859</v>
      </c>
      <c r="D223" s="763"/>
      <c r="E223" s="209"/>
    </row>
    <row r="224" spans="1:5">
      <c r="A224" s="170">
        <v>37</v>
      </c>
      <c r="B224" s="85" t="s">
        <v>2891</v>
      </c>
      <c r="C224" s="108" t="s">
        <v>2857</v>
      </c>
      <c r="D224" s="763"/>
      <c r="E224" s="209"/>
    </row>
    <row r="225" spans="1:5">
      <c r="A225" s="170">
        <v>38</v>
      </c>
      <c r="B225" s="85" t="s">
        <v>2892</v>
      </c>
      <c r="C225" s="108" t="s">
        <v>2893</v>
      </c>
      <c r="D225" s="763"/>
      <c r="E225" s="209"/>
    </row>
    <row r="226" spans="1:5">
      <c r="A226" s="170">
        <v>39</v>
      </c>
      <c r="B226" s="85" t="s">
        <v>2894</v>
      </c>
      <c r="C226" s="108" t="s">
        <v>2895</v>
      </c>
      <c r="D226" s="763"/>
      <c r="E226" s="209"/>
    </row>
    <row r="227" spans="1:5">
      <c r="A227" s="170">
        <v>40</v>
      </c>
      <c r="B227" s="85" t="s">
        <v>2896</v>
      </c>
      <c r="C227" s="108" t="s">
        <v>2897</v>
      </c>
      <c r="D227" s="763">
        <v>40341</v>
      </c>
      <c r="E227" s="209">
        <v>156478</v>
      </c>
    </row>
    <row r="228" spans="1:5">
      <c r="A228" s="170">
        <v>41</v>
      </c>
      <c r="B228" s="85" t="s">
        <v>2898</v>
      </c>
      <c r="C228" s="108" t="s">
        <v>2023</v>
      </c>
      <c r="D228" s="763"/>
      <c r="E228" s="209">
        <v>382</v>
      </c>
    </row>
    <row r="229" spans="1:5">
      <c r="A229" s="170">
        <v>42</v>
      </c>
      <c r="B229" s="85" t="s">
        <v>2899</v>
      </c>
      <c r="C229" s="108" t="s">
        <v>2900</v>
      </c>
      <c r="D229" s="763"/>
      <c r="E229" s="209"/>
    </row>
    <row r="230" spans="1:5">
      <c r="A230" s="170">
        <v>43</v>
      </c>
      <c r="B230" s="85" t="s">
        <v>2901</v>
      </c>
      <c r="C230" s="108" t="s">
        <v>1138</v>
      </c>
      <c r="D230" s="763">
        <v>363912</v>
      </c>
      <c r="E230" s="209">
        <v>5442</v>
      </c>
    </row>
    <row r="231" spans="1:5">
      <c r="A231" s="170">
        <v>44</v>
      </c>
      <c r="B231" s="85" t="s">
        <v>2902</v>
      </c>
      <c r="C231" s="108" t="s">
        <v>1140</v>
      </c>
      <c r="D231" s="763">
        <v>111810</v>
      </c>
      <c r="E231" s="209">
        <v>107917</v>
      </c>
    </row>
    <row r="232" spans="1:5" ht="15.75" thickBot="1">
      <c r="A232" s="358">
        <v>45</v>
      </c>
      <c r="B232" s="125"/>
      <c r="C232" s="124" t="s">
        <v>1141</v>
      </c>
      <c r="D232" s="631">
        <f>SUM(D221:D231)</f>
        <v>1192329</v>
      </c>
      <c r="E232" s="782">
        <f>SUM(E221:E231)</f>
        <v>767634</v>
      </c>
    </row>
    <row r="233" spans="1:5">
      <c r="A233" s="115"/>
      <c r="B233" s="115"/>
      <c r="C233" s="115"/>
      <c r="D233" s="115"/>
      <c r="E233" s="85" t="s">
        <v>1201</v>
      </c>
    </row>
    <row r="234" spans="1:5">
      <c r="A234" s="121" t="s">
        <v>2903</v>
      </c>
      <c r="B234" s="121"/>
      <c r="C234" s="121"/>
      <c r="D234" s="811"/>
      <c r="E234" s="717"/>
    </row>
    <row r="235" spans="1:5" ht="15.75" thickBot="1">
      <c r="A235" s="43" t="str">
        <f>'Data Sheet'!$A$49</f>
        <v>Annual Report of Central Hudson Gas &amp; Electric Corp.</v>
      </c>
      <c r="B235" s="85"/>
      <c r="C235" s="85"/>
      <c r="D235" s="191" t="str">
        <f>'Data Sheet'!$A$45</f>
        <v>Year ended December 31, 2013</v>
      </c>
      <c r="E235" s="85"/>
    </row>
    <row r="236" spans="1:5">
      <c r="A236" s="86"/>
      <c r="B236" s="87"/>
      <c r="C236" s="87"/>
      <c r="D236" s="87"/>
      <c r="E236" s="88"/>
    </row>
    <row r="237" spans="1:5" ht="15.75">
      <c r="A237" s="89" t="s">
        <v>470</v>
      </c>
      <c r="B237" s="121"/>
      <c r="C237" s="121"/>
      <c r="D237" s="121"/>
      <c r="E237" s="325"/>
    </row>
    <row r="238" spans="1:5" ht="15.75">
      <c r="A238" s="812" t="s">
        <v>1928</v>
      </c>
      <c r="B238" s="813"/>
      <c r="C238" s="813"/>
      <c r="D238" s="813"/>
      <c r="E238" s="814"/>
    </row>
    <row r="239" spans="1:5">
      <c r="A239" s="352"/>
      <c r="B239" s="97"/>
      <c r="C239" s="95"/>
      <c r="D239" s="759" t="s">
        <v>472</v>
      </c>
      <c r="E239" s="777" t="s">
        <v>472</v>
      </c>
    </row>
    <row r="240" spans="1:5">
      <c r="A240" s="118" t="s">
        <v>473</v>
      </c>
      <c r="B240" s="122"/>
      <c r="C240" s="512" t="s">
        <v>2287</v>
      </c>
      <c r="D240" s="512" t="s">
        <v>474</v>
      </c>
      <c r="E240" s="778" t="s">
        <v>475</v>
      </c>
    </row>
    <row r="241" spans="1:5">
      <c r="A241" s="326" t="s">
        <v>476</v>
      </c>
      <c r="B241" s="102"/>
      <c r="C241" s="517" t="s">
        <v>2512</v>
      </c>
      <c r="D241" s="517" t="s">
        <v>2513</v>
      </c>
      <c r="E241" s="779" t="s">
        <v>644</v>
      </c>
    </row>
    <row r="242" spans="1:5">
      <c r="A242" s="170">
        <v>1</v>
      </c>
      <c r="B242" s="122"/>
      <c r="C242" s="512" t="s">
        <v>2904</v>
      </c>
      <c r="D242" s="108"/>
      <c r="E242" s="93"/>
    </row>
    <row r="243" spans="1:5">
      <c r="A243" s="170">
        <v>2</v>
      </c>
      <c r="B243" s="85"/>
      <c r="C243" s="512" t="s">
        <v>1142</v>
      </c>
      <c r="D243" s="763"/>
      <c r="E243" s="209"/>
    </row>
    <row r="244" spans="1:5">
      <c r="A244" s="170">
        <v>3</v>
      </c>
      <c r="B244" s="85" t="s">
        <v>2905</v>
      </c>
      <c r="C244" s="108" t="s">
        <v>1144</v>
      </c>
      <c r="D244" s="762">
        <v>575819</v>
      </c>
      <c r="E244" s="356">
        <v>490284</v>
      </c>
    </row>
    <row r="245" spans="1:5">
      <c r="A245" s="170">
        <v>4</v>
      </c>
      <c r="B245" s="85" t="s">
        <v>2906</v>
      </c>
      <c r="C245" s="108" t="s">
        <v>1146</v>
      </c>
      <c r="D245" s="763"/>
      <c r="E245" s="209"/>
    </row>
    <row r="246" spans="1:5">
      <c r="A246" s="170">
        <v>5</v>
      </c>
      <c r="B246" s="85" t="s">
        <v>2907</v>
      </c>
      <c r="C246" s="108" t="s">
        <v>2908</v>
      </c>
      <c r="D246" s="763">
        <v>342177</v>
      </c>
      <c r="E246" s="209">
        <v>223788</v>
      </c>
    </row>
    <row r="247" spans="1:5">
      <c r="A247" s="170">
        <v>6</v>
      </c>
      <c r="B247" s="85" t="s">
        <v>2909</v>
      </c>
      <c r="C247" s="108" t="s">
        <v>2881</v>
      </c>
      <c r="D247" s="763"/>
      <c r="E247" s="209"/>
    </row>
    <row r="248" spans="1:5">
      <c r="A248" s="170">
        <v>7</v>
      </c>
      <c r="B248" s="85" t="s">
        <v>2910</v>
      </c>
      <c r="C248" s="108" t="s">
        <v>2911</v>
      </c>
      <c r="D248" s="763">
        <v>19602</v>
      </c>
      <c r="E248" s="209">
        <v>35560</v>
      </c>
    </row>
    <row r="249" spans="1:5">
      <c r="A249" s="170">
        <v>8</v>
      </c>
      <c r="B249" s="85" t="s">
        <v>2912</v>
      </c>
      <c r="C249" s="108" t="s">
        <v>2883</v>
      </c>
      <c r="D249" s="763"/>
      <c r="E249" s="209"/>
    </row>
    <row r="250" spans="1:5">
      <c r="A250" s="170">
        <v>9</v>
      </c>
      <c r="B250" s="85" t="s">
        <v>2913</v>
      </c>
      <c r="C250" s="108" t="s">
        <v>1159</v>
      </c>
      <c r="D250" s="763"/>
      <c r="E250" s="209"/>
    </row>
    <row r="251" spans="1:5">
      <c r="A251" s="170">
        <v>10</v>
      </c>
      <c r="B251" s="85"/>
      <c r="C251" s="108" t="s">
        <v>1160</v>
      </c>
      <c r="D251" s="524">
        <f>SUM(D244:D250)</f>
        <v>937598</v>
      </c>
      <c r="E251" s="806">
        <f>SUM(E244:E250)</f>
        <v>749632</v>
      </c>
    </row>
    <row r="252" spans="1:5">
      <c r="A252" s="170">
        <v>11</v>
      </c>
      <c r="B252" s="85"/>
      <c r="C252" s="108" t="s">
        <v>2914</v>
      </c>
      <c r="D252" s="770">
        <f>D232+D251</f>
        <v>2129927</v>
      </c>
      <c r="E252" s="211">
        <f>E232+E251</f>
        <v>1517266</v>
      </c>
    </row>
    <row r="253" spans="1:5">
      <c r="A253" s="170">
        <v>12</v>
      </c>
      <c r="B253" s="122"/>
      <c r="C253" s="512" t="s">
        <v>2915</v>
      </c>
      <c r="D253" s="108"/>
      <c r="E253" s="93"/>
    </row>
    <row r="254" spans="1:5">
      <c r="A254" s="170">
        <v>13</v>
      </c>
      <c r="B254" s="122"/>
      <c r="C254" s="512" t="s">
        <v>485</v>
      </c>
      <c r="D254" s="108"/>
      <c r="E254" s="93"/>
    </row>
    <row r="255" spans="1:5">
      <c r="A255" s="170">
        <v>14</v>
      </c>
      <c r="B255" s="122" t="s">
        <v>2916</v>
      </c>
      <c r="C255" s="108" t="s">
        <v>487</v>
      </c>
      <c r="D255" s="763">
        <v>781064</v>
      </c>
      <c r="E255" s="209">
        <v>770078</v>
      </c>
    </row>
    <row r="256" spans="1:5">
      <c r="A256" s="170">
        <v>15</v>
      </c>
      <c r="B256" s="122" t="s">
        <v>2917</v>
      </c>
      <c r="C256" s="108" t="s">
        <v>2918</v>
      </c>
      <c r="D256" s="763">
        <v>145460</v>
      </c>
      <c r="E256" s="209">
        <v>231951</v>
      </c>
    </row>
    <row r="257" spans="1:5">
      <c r="A257" s="170">
        <v>16</v>
      </c>
      <c r="B257" s="122" t="s">
        <v>2919</v>
      </c>
      <c r="C257" s="108" t="s">
        <v>2857</v>
      </c>
      <c r="D257" s="763"/>
      <c r="E257" s="209"/>
    </row>
    <row r="258" spans="1:5">
      <c r="A258" s="170">
        <v>17</v>
      </c>
      <c r="B258" s="122" t="s">
        <v>2920</v>
      </c>
      <c r="C258" s="108" t="s">
        <v>2021</v>
      </c>
      <c r="D258" s="763"/>
      <c r="E258" s="209"/>
    </row>
    <row r="259" spans="1:5">
      <c r="A259" s="170">
        <v>18</v>
      </c>
      <c r="B259" s="122" t="s">
        <v>2921</v>
      </c>
      <c r="C259" s="108" t="s">
        <v>2922</v>
      </c>
      <c r="D259" s="763">
        <v>999424</v>
      </c>
      <c r="E259" s="209">
        <v>916686</v>
      </c>
    </row>
    <row r="260" spans="1:5">
      <c r="A260" s="170">
        <v>19</v>
      </c>
      <c r="B260" s="122" t="s">
        <v>2923</v>
      </c>
      <c r="C260" s="108" t="s">
        <v>2924</v>
      </c>
      <c r="D260" s="763">
        <v>642742</v>
      </c>
      <c r="E260" s="209">
        <v>498363</v>
      </c>
    </row>
    <row r="261" spans="1:5">
      <c r="A261" s="170">
        <v>20</v>
      </c>
      <c r="B261" s="122" t="s">
        <v>2925</v>
      </c>
      <c r="C261" s="108" t="s">
        <v>2926</v>
      </c>
      <c r="D261" s="763"/>
      <c r="E261" s="209"/>
    </row>
    <row r="262" spans="1:5">
      <c r="A262" s="170">
        <v>21</v>
      </c>
      <c r="B262" s="122" t="s">
        <v>2927</v>
      </c>
      <c r="C262" s="108" t="s">
        <v>2928</v>
      </c>
      <c r="D262" s="763"/>
      <c r="E262" s="209"/>
    </row>
    <row r="263" spans="1:5">
      <c r="A263" s="170">
        <v>22</v>
      </c>
      <c r="B263" s="122" t="s">
        <v>2929</v>
      </c>
      <c r="C263" s="108" t="s">
        <v>2930</v>
      </c>
      <c r="D263" s="763">
        <v>1175125</v>
      </c>
      <c r="E263" s="209">
        <v>1145430</v>
      </c>
    </row>
    <row r="264" spans="1:5">
      <c r="A264" s="170">
        <v>23</v>
      </c>
      <c r="B264" s="122" t="s">
        <v>2931</v>
      </c>
      <c r="C264" s="108" t="s">
        <v>2932</v>
      </c>
      <c r="D264" s="763">
        <v>219515</v>
      </c>
      <c r="E264" s="209">
        <v>216209</v>
      </c>
    </row>
    <row r="265" spans="1:5">
      <c r="A265" s="170">
        <v>24</v>
      </c>
      <c r="B265" s="122" t="s">
        <v>2933</v>
      </c>
      <c r="C265" s="108" t="s">
        <v>1138</v>
      </c>
      <c r="D265" s="763">
        <v>1842658</v>
      </c>
      <c r="E265" s="209">
        <v>1961747</v>
      </c>
    </row>
    <row r="266" spans="1:5">
      <c r="A266" s="170">
        <v>25</v>
      </c>
      <c r="B266" s="122" t="s">
        <v>2934</v>
      </c>
      <c r="C266" s="108" t="s">
        <v>1140</v>
      </c>
      <c r="D266" s="763">
        <v>39403</v>
      </c>
      <c r="E266" s="209">
        <v>36038</v>
      </c>
    </row>
    <row r="267" spans="1:5">
      <c r="A267" s="170">
        <v>26</v>
      </c>
      <c r="B267" s="122"/>
      <c r="C267" s="108" t="s">
        <v>1141</v>
      </c>
      <c r="D267" s="524">
        <f>SUM(D255:D266)</f>
        <v>5845391</v>
      </c>
      <c r="E267" s="806">
        <f>SUM(E255:E266)</f>
        <v>5776502</v>
      </c>
    </row>
    <row r="268" spans="1:5">
      <c r="A268" s="170">
        <v>27</v>
      </c>
      <c r="B268" s="122"/>
      <c r="C268" s="512" t="s">
        <v>1142</v>
      </c>
      <c r="D268" s="522"/>
      <c r="E268" s="209"/>
    </row>
    <row r="269" spans="1:5">
      <c r="A269" s="170">
        <v>28</v>
      </c>
      <c r="B269" s="122" t="s">
        <v>2935</v>
      </c>
      <c r="C269" s="108" t="s">
        <v>1144</v>
      </c>
      <c r="D269" s="763">
        <v>529866</v>
      </c>
      <c r="E269" s="209">
        <v>557708</v>
      </c>
    </row>
    <row r="270" spans="1:5">
      <c r="A270" s="170">
        <v>29</v>
      </c>
      <c r="B270" s="122" t="s">
        <v>2936</v>
      </c>
      <c r="C270" s="108" t="s">
        <v>1146</v>
      </c>
      <c r="D270" s="763"/>
      <c r="E270" s="209"/>
    </row>
    <row r="271" spans="1:5">
      <c r="A271" s="170">
        <v>30</v>
      </c>
      <c r="B271" s="122" t="s">
        <v>2937</v>
      </c>
      <c r="C271" s="108" t="s">
        <v>2908</v>
      </c>
      <c r="D271" s="763">
        <v>4526692</v>
      </c>
      <c r="E271" s="209">
        <v>3448080</v>
      </c>
    </row>
    <row r="272" spans="1:5">
      <c r="A272" s="170">
        <v>31</v>
      </c>
      <c r="B272" s="122" t="s">
        <v>2938</v>
      </c>
      <c r="C272" s="108" t="s">
        <v>2881</v>
      </c>
      <c r="D272" s="763"/>
      <c r="E272" s="209"/>
    </row>
    <row r="273" spans="1:5">
      <c r="A273" s="170">
        <v>32</v>
      </c>
      <c r="B273" s="122" t="s">
        <v>2939</v>
      </c>
      <c r="C273" s="108" t="s">
        <v>2605</v>
      </c>
      <c r="D273" s="763">
        <v>336937</v>
      </c>
      <c r="E273" s="209">
        <v>306574</v>
      </c>
    </row>
    <row r="274" spans="1:5">
      <c r="A274" s="170">
        <v>33</v>
      </c>
      <c r="B274" s="122" t="s">
        <v>2606</v>
      </c>
      <c r="C274" s="108" t="s">
        <v>2607</v>
      </c>
      <c r="D274" s="763"/>
      <c r="E274" s="209"/>
    </row>
    <row r="275" spans="1:5">
      <c r="A275" s="170">
        <v>34</v>
      </c>
      <c r="B275" s="122" t="s">
        <v>2608</v>
      </c>
      <c r="C275" s="108" t="s">
        <v>2609</v>
      </c>
      <c r="D275" s="763"/>
      <c r="E275" s="209"/>
    </row>
    <row r="276" spans="1:5">
      <c r="A276" s="170">
        <v>35</v>
      </c>
      <c r="B276" s="122" t="s">
        <v>2610</v>
      </c>
      <c r="C276" s="108" t="s">
        <v>2611</v>
      </c>
      <c r="D276" s="763">
        <v>1280488</v>
      </c>
      <c r="E276" s="209">
        <v>1505741</v>
      </c>
    </row>
    <row r="277" spans="1:5">
      <c r="A277" s="170">
        <v>36</v>
      </c>
      <c r="B277" s="122" t="s">
        <v>2612</v>
      </c>
      <c r="C277" s="108" t="s">
        <v>2613</v>
      </c>
      <c r="D277" s="763"/>
      <c r="E277" s="209"/>
    </row>
    <row r="278" spans="1:5">
      <c r="A278" s="170">
        <v>37</v>
      </c>
      <c r="B278" s="122" t="s">
        <v>2614</v>
      </c>
      <c r="C278" s="108" t="s">
        <v>1159</v>
      </c>
      <c r="D278" s="763"/>
      <c r="E278" s="209"/>
    </row>
    <row r="279" spans="1:5">
      <c r="A279" s="170">
        <v>38</v>
      </c>
      <c r="B279" s="122"/>
      <c r="C279" s="108" t="s">
        <v>1160</v>
      </c>
      <c r="D279" s="524">
        <f>SUM(D269:D278)</f>
        <v>6673983</v>
      </c>
      <c r="E279" s="806">
        <f>SUM(E269:E278)</f>
        <v>5818103</v>
      </c>
    </row>
    <row r="280" spans="1:5">
      <c r="A280" s="170">
        <v>39</v>
      </c>
      <c r="B280" s="122"/>
      <c r="C280" s="108" t="s">
        <v>2615</v>
      </c>
      <c r="D280" s="770">
        <f>D267+D279</f>
        <v>12519374</v>
      </c>
      <c r="E280" s="211">
        <f>E267+E279</f>
        <v>11594605</v>
      </c>
    </row>
    <row r="281" spans="1:5">
      <c r="A281" s="170">
        <v>40</v>
      </c>
      <c r="B281" s="122"/>
      <c r="C281" s="512" t="s">
        <v>2616</v>
      </c>
      <c r="D281" s="522"/>
      <c r="E281" s="209"/>
    </row>
    <row r="282" spans="1:5">
      <c r="A282" s="170">
        <v>41</v>
      </c>
      <c r="B282" s="122"/>
      <c r="C282" s="512" t="s">
        <v>485</v>
      </c>
      <c r="D282" s="522"/>
      <c r="E282" s="209"/>
    </row>
    <row r="283" spans="1:5">
      <c r="A283" s="170">
        <v>42</v>
      </c>
      <c r="B283" s="122" t="s">
        <v>2617</v>
      </c>
      <c r="C283" s="108" t="s">
        <v>2618</v>
      </c>
      <c r="D283" s="763"/>
      <c r="E283" s="209"/>
    </row>
    <row r="284" spans="1:5">
      <c r="A284" s="170">
        <v>43</v>
      </c>
      <c r="B284" s="122" t="s">
        <v>2619</v>
      </c>
      <c r="C284" s="108" t="s">
        <v>2620</v>
      </c>
      <c r="D284" s="763">
        <v>355478</v>
      </c>
      <c r="E284" s="209">
        <v>390493</v>
      </c>
    </row>
    <row r="285" spans="1:5">
      <c r="A285" s="170">
        <v>44</v>
      </c>
      <c r="B285" s="122" t="s">
        <v>2621</v>
      </c>
      <c r="C285" s="108" t="s">
        <v>2622</v>
      </c>
      <c r="D285" s="763">
        <v>1838116</v>
      </c>
      <c r="E285" s="209">
        <v>1720223</v>
      </c>
    </row>
    <row r="286" spans="1:5">
      <c r="A286" s="170">
        <v>45</v>
      </c>
      <c r="B286" s="122" t="s">
        <v>2623</v>
      </c>
      <c r="C286" s="108" t="s">
        <v>2624</v>
      </c>
      <c r="D286" s="763">
        <v>1045324</v>
      </c>
      <c r="E286" s="209">
        <v>1684864</v>
      </c>
    </row>
    <row r="287" spans="1:5">
      <c r="A287" s="170">
        <v>46</v>
      </c>
      <c r="B287" s="122" t="s">
        <v>2625</v>
      </c>
      <c r="C287" s="108" t="s">
        <v>2626</v>
      </c>
      <c r="D287" s="763">
        <v>155440</v>
      </c>
      <c r="E287" s="209">
        <v>150303</v>
      </c>
    </row>
    <row r="288" spans="1:5" ht="15.75" thickBot="1">
      <c r="A288" s="358">
        <v>47</v>
      </c>
      <c r="B288" s="126"/>
      <c r="C288" s="124" t="s">
        <v>2627</v>
      </c>
      <c r="D288" s="632">
        <f>SUM(D283:D287)</f>
        <v>3394358</v>
      </c>
      <c r="E288" s="633">
        <f>SUM(E283:E287)</f>
        <v>3945883</v>
      </c>
    </row>
    <row r="289" spans="1:5">
      <c r="A289" s="85"/>
      <c r="B289" s="85"/>
      <c r="C289" s="85"/>
      <c r="D289" s="85"/>
      <c r="E289" s="85" t="s">
        <v>1201</v>
      </c>
    </row>
    <row r="290" spans="1:5">
      <c r="A290" s="121" t="s">
        <v>2628</v>
      </c>
      <c r="B290" s="121"/>
      <c r="C290" s="121"/>
      <c r="D290" s="121"/>
      <c r="E290" s="121"/>
    </row>
    <row r="291" spans="1:5" ht="15.75" thickBot="1">
      <c r="A291" s="43" t="str">
        <f>'Data Sheet'!$A$49</f>
        <v>Annual Report of Central Hudson Gas &amp; Electric Corp.</v>
      </c>
      <c r="B291" s="85"/>
      <c r="C291" s="85"/>
      <c r="D291" s="191" t="str">
        <f>'Data Sheet'!$A$45</f>
        <v>Year ended December 31, 2013</v>
      </c>
      <c r="E291" s="85"/>
    </row>
    <row r="292" spans="1:5">
      <c r="A292" s="86"/>
      <c r="B292" s="87"/>
      <c r="C292" s="87"/>
      <c r="D292" s="87"/>
      <c r="E292" s="88"/>
    </row>
    <row r="293" spans="1:5" ht="15.75">
      <c r="A293" s="89" t="s">
        <v>470</v>
      </c>
      <c r="B293" s="121"/>
      <c r="C293" s="121"/>
      <c r="D293" s="121"/>
      <c r="E293" s="325"/>
    </row>
    <row r="294" spans="1:5" ht="15.75">
      <c r="A294" s="812" t="s">
        <v>1928</v>
      </c>
      <c r="B294" s="813"/>
      <c r="C294" s="813"/>
      <c r="D294" s="813"/>
      <c r="E294" s="814"/>
    </row>
    <row r="295" spans="1:5">
      <c r="A295" s="352"/>
      <c r="B295" s="97"/>
      <c r="C295" s="95"/>
      <c r="D295" s="759" t="s">
        <v>472</v>
      </c>
      <c r="E295" s="777" t="s">
        <v>472</v>
      </c>
    </row>
    <row r="296" spans="1:5">
      <c r="A296" s="118" t="s">
        <v>473</v>
      </c>
      <c r="B296" s="122"/>
      <c r="C296" s="512" t="s">
        <v>2287</v>
      </c>
      <c r="D296" s="512" t="s">
        <v>474</v>
      </c>
      <c r="E296" s="778" t="s">
        <v>475</v>
      </c>
    </row>
    <row r="297" spans="1:5">
      <c r="A297" s="326" t="s">
        <v>476</v>
      </c>
      <c r="B297" s="102"/>
      <c r="C297" s="517" t="s">
        <v>2512</v>
      </c>
      <c r="D297" s="517" t="s">
        <v>2513</v>
      </c>
      <c r="E297" s="779" t="s">
        <v>644</v>
      </c>
    </row>
    <row r="298" spans="1:5">
      <c r="A298" s="118">
        <v>1</v>
      </c>
      <c r="B298" s="122"/>
      <c r="C298" s="512" t="s">
        <v>2629</v>
      </c>
      <c r="D298" s="522"/>
      <c r="E298" s="209"/>
    </row>
    <row r="299" spans="1:5">
      <c r="A299" s="118">
        <v>2</v>
      </c>
      <c r="B299" s="122"/>
      <c r="C299" s="512" t="s">
        <v>485</v>
      </c>
      <c r="D299" s="522"/>
      <c r="E299" s="209"/>
    </row>
    <row r="300" spans="1:5">
      <c r="A300" s="118">
        <v>3</v>
      </c>
      <c r="B300" s="122" t="s">
        <v>2630</v>
      </c>
      <c r="C300" s="108" t="s">
        <v>2631</v>
      </c>
      <c r="D300" s="762"/>
      <c r="E300" s="356"/>
    </row>
    <row r="301" spans="1:5">
      <c r="A301" s="118">
        <v>4</v>
      </c>
      <c r="B301" s="122" t="s">
        <v>2632</v>
      </c>
      <c r="C301" s="108" t="s">
        <v>2633</v>
      </c>
      <c r="D301" s="763">
        <v>2595260</v>
      </c>
      <c r="E301" s="209">
        <v>1501693</v>
      </c>
    </row>
    <row r="302" spans="1:5">
      <c r="A302" s="118">
        <v>5</v>
      </c>
      <c r="B302" s="122" t="s">
        <v>2634</v>
      </c>
      <c r="C302" s="108" t="s">
        <v>2635</v>
      </c>
      <c r="D302" s="763">
        <v>103539</v>
      </c>
      <c r="E302" s="209">
        <v>99851</v>
      </c>
    </row>
    <row r="303" spans="1:5">
      <c r="A303" s="118">
        <v>6</v>
      </c>
      <c r="B303" s="122" t="s">
        <v>2636</v>
      </c>
      <c r="C303" s="108" t="s">
        <v>2637</v>
      </c>
      <c r="D303" s="763">
        <v>664275</v>
      </c>
      <c r="E303" s="209">
        <v>540526</v>
      </c>
    </row>
    <row r="304" spans="1:5">
      <c r="A304" s="118">
        <v>7</v>
      </c>
      <c r="B304" s="122"/>
      <c r="C304" s="108" t="s">
        <v>2638</v>
      </c>
      <c r="D304" s="524">
        <f>SUM(D300:D303)</f>
        <v>3363074</v>
      </c>
      <c r="E304" s="806">
        <f>SUM(E300:E303)</f>
        <v>2142070</v>
      </c>
    </row>
    <row r="305" spans="1:5">
      <c r="A305" s="118">
        <v>8</v>
      </c>
      <c r="B305" s="122"/>
      <c r="C305" s="512" t="s">
        <v>2639</v>
      </c>
      <c r="D305" s="108"/>
      <c r="E305" s="93"/>
    </row>
    <row r="306" spans="1:5">
      <c r="A306" s="118">
        <v>9</v>
      </c>
      <c r="B306" s="122"/>
      <c r="C306" s="512" t="s">
        <v>485</v>
      </c>
      <c r="D306" s="108"/>
      <c r="E306" s="93"/>
    </row>
    <row r="307" spans="1:5">
      <c r="A307" s="118">
        <v>10</v>
      </c>
      <c r="B307" s="122" t="s">
        <v>2640</v>
      </c>
      <c r="C307" s="108" t="s">
        <v>2618</v>
      </c>
      <c r="D307" s="763"/>
      <c r="E307" s="209"/>
    </row>
    <row r="308" spans="1:5">
      <c r="A308" s="118">
        <v>11</v>
      </c>
      <c r="B308" s="122" t="s">
        <v>2641</v>
      </c>
      <c r="C308" s="108" t="s">
        <v>2642</v>
      </c>
      <c r="D308" s="763">
        <v>549787</v>
      </c>
      <c r="E308" s="209">
        <v>264507</v>
      </c>
    </row>
    <row r="309" spans="1:5">
      <c r="A309" s="118">
        <v>12</v>
      </c>
      <c r="B309" s="122" t="s">
        <v>2643</v>
      </c>
      <c r="C309" s="108" t="s">
        <v>2644</v>
      </c>
      <c r="D309" s="763"/>
      <c r="E309" s="209"/>
    </row>
    <row r="310" spans="1:5">
      <c r="A310" s="118">
        <v>13</v>
      </c>
      <c r="B310" s="122" t="s">
        <v>2645</v>
      </c>
      <c r="C310" s="108" t="s">
        <v>2646</v>
      </c>
      <c r="D310" s="763">
        <v>10357</v>
      </c>
      <c r="E310" s="209">
        <v>10803</v>
      </c>
    </row>
    <row r="311" spans="1:5">
      <c r="A311" s="118">
        <v>14</v>
      </c>
      <c r="B311" s="122"/>
      <c r="C311" s="108" t="s">
        <v>2647</v>
      </c>
      <c r="D311" s="524">
        <f>SUM(D307:D310)</f>
        <v>560144</v>
      </c>
      <c r="E311" s="806">
        <f>SUM(E307:E310)</f>
        <v>275310</v>
      </c>
    </row>
    <row r="312" spans="1:5">
      <c r="A312" s="118">
        <v>15</v>
      </c>
      <c r="B312" s="122"/>
      <c r="C312" s="512" t="s">
        <v>2648</v>
      </c>
      <c r="D312" s="522"/>
      <c r="E312" s="209"/>
    </row>
    <row r="313" spans="1:5">
      <c r="A313" s="118">
        <v>16</v>
      </c>
      <c r="B313" s="122"/>
      <c r="C313" s="512" t="s">
        <v>485</v>
      </c>
      <c r="D313" s="522"/>
      <c r="E313" s="209"/>
    </row>
    <row r="314" spans="1:5">
      <c r="A314" s="118">
        <v>17</v>
      </c>
      <c r="B314" s="122" t="s">
        <v>2649</v>
      </c>
      <c r="C314" s="108" t="s">
        <v>2650</v>
      </c>
      <c r="D314" s="763">
        <v>4158603</v>
      </c>
      <c r="E314" s="209">
        <v>3880778</v>
      </c>
    </row>
    <row r="315" spans="1:5">
      <c r="A315" s="118">
        <v>18</v>
      </c>
      <c r="B315" s="122" t="s">
        <v>2651</v>
      </c>
      <c r="C315" s="108" t="s">
        <v>2652</v>
      </c>
      <c r="D315" s="763">
        <v>635130</v>
      </c>
      <c r="E315" s="209">
        <v>700798</v>
      </c>
    </row>
    <row r="316" spans="1:5">
      <c r="A316" s="118">
        <v>19</v>
      </c>
      <c r="B316" s="122" t="s">
        <v>2653</v>
      </c>
      <c r="C316" s="108" t="s">
        <v>2654</v>
      </c>
      <c r="D316" s="763"/>
      <c r="E316" s="209"/>
    </row>
    <row r="317" spans="1:5">
      <c r="A317" s="118">
        <v>20</v>
      </c>
      <c r="B317" s="122" t="s">
        <v>2655</v>
      </c>
      <c r="C317" s="108" t="s">
        <v>2656</v>
      </c>
      <c r="D317" s="763">
        <v>493055</v>
      </c>
      <c r="E317" s="209">
        <v>306480</v>
      </c>
    </row>
    <row r="318" spans="1:5">
      <c r="A318" s="118">
        <v>21</v>
      </c>
      <c r="B318" s="122" t="s">
        <v>2657</v>
      </c>
      <c r="C318" s="108" t="s">
        <v>2658</v>
      </c>
      <c r="D318" s="763">
        <v>63117</v>
      </c>
      <c r="E318" s="209">
        <v>59987</v>
      </c>
    </row>
    <row r="319" spans="1:5">
      <c r="A319" s="118">
        <v>22</v>
      </c>
      <c r="B319" s="122" t="s">
        <v>2659</v>
      </c>
      <c r="C319" s="108" t="s">
        <v>2660</v>
      </c>
      <c r="D319" s="763">
        <v>975865</v>
      </c>
      <c r="E319" s="209">
        <v>539763</v>
      </c>
    </row>
    <row r="320" spans="1:5">
      <c r="A320" s="118">
        <v>23</v>
      </c>
      <c r="B320" s="122" t="s">
        <v>2661</v>
      </c>
      <c r="C320" s="108" t="s">
        <v>2662</v>
      </c>
      <c r="D320" s="763">
        <v>6422394</v>
      </c>
      <c r="E320" s="209">
        <v>6639176</v>
      </c>
    </row>
    <row r="321" spans="1:5">
      <c r="A321" s="118">
        <v>24</v>
      </c>
      <c r="B321" s="122" t="s">
        <v>2663</v>
      </c>
      <c r="C321" s="108" t="s">
        <v>2664</v>
      </c>
      <c r="D321" s="763"/>
      <c r="E321" s="209"/>
    </row>
    <row r="322" spans="1:5">
      <c r="A322" s="118">
        <v>25</v>
      </c>
      <c r="B322" s="122" t="s">
        <v>2665</v>
      </c>
      <c r="C322" s="108" t="s">
        <v>2666</v>
      </c>
      <c r="D322" s="763">
        <v>4021499</v>
      </c>
      <c r="E322" s="209">
        <v>4466711</v>
      </c>
    </row>
    <row r="323" spans="1:5">
      <c r="A323" s="118">
        <v>26</v>
      </c>
      <c r="B323" s="122" t="s">
        <v>2667</v>
      </c>
      <c r="C323" s="108" t="s">
        <v>2668</v>
      </c>
      <c r="D323" s="763"/>
      <c r="E323" s="209"/>
    </row>
    <row r="324" spans="1:5">
      <c r="A324" s="118">
        <v>27</v>
      </c>
      <c r="B324" s="122" t="s">
        <v>2669</v>
      </c>
      <c r="C324" s="108" t="s">
        <v>2670</v>
      </c>
      <c r="D324" s="763"/>
      <c r="E324" s="209"/>
    </row>
    <row r="325" spans="1:5">
      <c r="A325" s="118">
        <v>28</v>
      </c>
      <c r="B325" s="122" t="s">
        <v>2671</v>
      </c>
      <c r="C325" s="108" t="s">
        <v>2672</v>
      </c>
      <c r="D325" s="763">
        <v>5713436</v>
      </c>
      <c r="E325" s="209">
        <v>5541094</v>
      </c>
    </row>
    <row r="326" spans="1:5">
      <c r="A326" s="118">
        <v>29</v>
      </c>
      <c r="B326" s="122" t="s">
        <v>2673</v>
      </c>
      <c r="C326" s="108" t="s">
        <v>1140</v>
      </c>
      <c r="D326" s="763">
        <v>17536</v>
      </c>
      <c r="E326" s="209">
        <v>33331</v>
      </c>
    </row>
    <row r="327" spans="1:5">
      <c r="A327" s="118">
        <v>30</v>
      </c>
      <c r="B327" s="122"/>
      <c r="C327" s="108" t="s">
        <v>2674</v>
      </c>
      <c r="D327" s="524">
        <f>SUM(D314:D326)</f>
        <v>22500635</v>
      </c>
      <c r="E327" s="806">
        <f>SUM(E314:E326)</f>
        <v>22168118</v>
      </c>
    </row>
    <row r="328" spans="1:5">
      <c r="A328" s="118">
        <v>31</v>
      </c>
      <c r="B328" s="122"/>
      <c r="C328" s="512" t="s">
        <v>1142</v>
      </c>
      <c r="D328" s="522"/>
      <c r="E328" s="209"/>
    </row>
    <row r="329" spans="1:5">
      <c r="A329" s="118">
        <v>32</v>
      </c>
      <c r="B329" s="122" t="s">
        <v>2675</v>
      </c>
      <c r="C329" s="108" t="s">
        <v>2676</v>
      </c>
      <c r="D329" s="809">
        <v>180483</v>
      </c>
      <c r="E329" s="211">
        <v>142376</v>
      </c>
    </row>
    <row r="330" spans="1:5">
      <c r="A330" s="118">
        <v>33</v>
      </c>
      <c r="B330" s="122"/>
      <c r="C330" s="108" t="s">
        <v>2677</v>
      </c>
      <c r="D330" s="770">
        <f>D327+D329</f>
        <v>22681118</v>
      </c>
      <c r="E330" s="211">
        <f>E327+E329</f>
        <v>22310494</v>
      </c>
    </row>
    <row r="331" spans="1:5">
      <c r="A331" s="326">
        <v>34</v>
      </c>
      <c r="B331" s="102"/>
      <c r="C331" s="100" t="s">
        <v>2678</v>
      </c>
      <c r="D331" s="772">
        <f>D120+D218+D252+D280+D288+D304+D311+D330</f>
        <v>96545260</v>
      </c>
      <c r="E331" s="669">
        <f>E120+E218+E252+E280+E288+E304+E311+E330</f>
        <v>91503978</v>
      </c>
    </row>
    <row r="332" spans="1:5">
      <c r="A332" s="92"/>
      <c r="B332" s="131"/>
      <c r="C332" s="131"/>
      <c r="D332" s="85"/>
      <c r="E332" s="93"/>
    </row>
    <row r="333" spans="1:5">
      <c r="A333" s="92"/>
      <c r="B333" s="820" t="s">
        <v>2679</v>
      </c>
      <c r="C333" s="183"/>
      <c r="D333" s="121"/>
      <c r="E333" s="325"/>
    </row>
    <row r="334" spans="1:5">
      <c r="A334" s="92"/>
      <c r="B334" s="131"/>
      <c r="C334" s="131"/>
      <c r="D334" s="85"/>
      <c r="E334" s="93"/>
    </row>
    <row r="335" spans="1:5" ht="45">
      <c r="A335" s="92"/>
      <c r="B335" s="85"/>
      <c r="C335" s="821" t="s">
        <v>2680</v>
      </c>
      <c r="D335" s="85"/>
      <c r="E335" s="93"/>
    </row>
    <row r="336" spans="1:5">
      <c r="A336" s="92"/>
      <c r="B336" s="821"/>
      <c r="C336" s="821"/>
      <c r="D336" s="85"/>
      <c r="E336" s="822"/>
    </row>
    <row r="337" spans="1:5" ht="45">
      <c r="A337" s="92"/>
      <c r="B337" s="821"/>
      <c r="C337" s="821" t="s">
        <v>2681</v>
      </c>
      <c r="D337" s="85"/>
      <c r="E337" s="93"/>
    </row>
    <row r="338" spans="1:5">
      <c r="A338" s="92"/>
      <c r="B338" s="821"/>
      <c r="C338" s="821"/>
      <c r="D338" s="85"/>
      <c r="E338" s="93"/>
    </row>
    <row r="339" spans="1:5" ht="60">
      <c r="A339" s="92"/>
      <c r="B339" s="821"/>
      <c r="C339" s="823" t="s">
        <v>3643</v>
      </c>
      <c r="D339" s="85"/>
      <c r="E339" s="93"/>
    </row>
    <row r="340" spans="1:5">
      <c r="A340" s="824" t="s">
        <v>2358</v>
      </c>
      <c r="B340" s="821"/>
      <c r="C340" s="821" t="s">
        <v>2682</v>
      </c>
      <c r="D340" s="1673">
        <v>41639</v>
      </c>
      <c r="E340" s="1672">
        <v>41274</v>
      </c>
    </row>
    <row r="341" spans="1:5">
      <c r="A341" s="824" t="s">
        <v>2360</v>
      </c>
      <c r="B341" s="821"/>
      <c r="C341" s="821" t="s">
        <v>2683</v>
      </c>
      <c r="D341" s="85">
        <v>178</v>
      </c>
      <c r="E341" s="93">
        <v>158</v>
      </c>
    </row>
    <row r="342" spans="1:5">
      <c r="A342" s="824" t="s">
        <v>2363</v>
      </c>
      <c r="B342" s="821"/>
      <c r="C342" s="821" t="s">
        <v>2684</v>
      </c>
      <c r="D342" s="85"/>
      <c r="E342" s="93"/>
    </row>
    <row r="343" spans="1:5" ht="15.75" thickBot="1">
      <c r="A343" s="824" t="s">
        <v>2366</v>
      </c>
      <c r="B343" s="821"/>
      <c r="C343" s="821" t="s">
        <v>2685</v>
      </c>
      <c r="D343" s="825">
        <v>178</v>
      </c>
      <c r="E343" s="825">
        <v>158</v>
      </c>
    </row>
    <row r="344" spans="1:5" ht="15.75" thickTop="1">
      <c r="A344" s="92"/>
      <c r="B344" s="821"/>
      <c r="C344" s="821"/>
      <c r="D344" s="85"/>
      <c r="E344" s="93"/>
    </row>
    <row r="345" spans="1:5" ht="15.75" thickBot="1">
      <c r="A345" s="551"/>
      <c r="B345" s="826"/>
      <c r="C345" s="826"/>
      <c r="D345" s="125"/>
      <c r="E345" s="359"/>
    </row>
    <row r="346" spans="1:5" ht="16.149999999999999" customHeight="1">
      <c r="A346" s="85"/>
      <c r="B346" s="85"/>
      <c r="C346" s="85"/>
      <c r="D346" s="85"/>
      <c r="E346" s="85" t="s">
        <v>1201</v>
      </c>
    </row>
    <row r="347" spans="1:5" ht="19.149999999999999" customHeight="1">
      <c r="A347" s="121" t="s">
        <v>2686</v>
      </c>
      <c r="B347" s="121"/>
      <c r="C347" s="121"/>
      <c r="D347" s="121"/>
      <c r="E347" s="121"/>
    </row>
    <row r="348" spans="1:5" ht="12" customHeight="1">
      <c r="A348" s="85"/>
      <c r="B348" s="85"/>
      <c r="C348" s="85"/>
      <c r="D348" s="85"/>
      <c r="E348" s="85"/>
    </row>
    <row r="349" spans="1:5" ht="17.25" customHeight="1">
      <c r="A349" s="85"/>
      <c r="B349" s="85"/>
      <c r="C349" s="85"/>
      <c r="D349" s="85"/>
      <c r="E349" s="85"/>
    </row>
    <row r="350" spans="1:5" ht="12" customHeight="1">
      <c r="A350" s="85"/>
      <c r="B350" s="85"/>
      <c r="C350" s="85"/>
      <c r="D350" s="85"/>
      <c r="E350" s="85"/>
    </row>
    <row r="351" spans="1:5" ht="12" customHeight="1">
      <c r="A351" s="85"/>
      <c r="B351" s="85"/>
      <c r="C351" s="85"/>
      <c r="D351" s="85"/>
      <c r="E351" s="85"/>
    </row>
    <row r="352" spans="1:5" ht="12" customHeight="1">
      <c r="A352" s="85"/>
      <c r="B352" s="85"/>
      <c r="C352" s="85"/>
      <c r="D352" s="85"/>
      <c r="E352" s="85"/>
    </row>
    <row r="353" spans="1:5">
      <c r="A353" s="85"/>
      <c r="B353" s="85"/>
      <c r="C353" s="85"/>
      <c r="D353" s="85"/>
      <c r="E353" s="85"/>
    </row>
    <row r="354" spans="1:5">
      <c r="A354" s="85"/>
      <c r="B354" s="85"/>
      <c r="C354" s="70"/>
      <c r="D354" s="85"/>
      <c r="E354" s="85"/>
    </row>
    <row r="355" spans="1:5">
      <c r="A355" s="85"/>
      <c r="B355" s="85"/>
      <c r="C355" s="85"/>
      <c r="D355" s="85"/>
      <c r="E355" s="85"/>
    </row>
    <row r="356" spans="1:5">
      <c r="A356" s="85"/>
      <c r="B356" s="85"/>
      <c r="C356" s="85"/>
      <c r="D356" s="85"/>
      <c r="E356" s="85"/>
    </row>
    <row r="357" spans="1:5">
      <c r="A357" s="85"/>
      <c r="B357" s="85"/>
      <c r="C357" s="70"/>
      <c r="D357" s="85"/>
      <c r="E357" s="85"/>
    </row>
    <row r="358" spans="1:5">
      <c r="A358" s="85"/>
      <c r="B358" s="85"/>
      <c r="C358" s="70"/>
      <c r="D358" s="85"/>
      <c r="E358" s="85"/>
    </row>
    <row r="359" spans="1:5">
      <c r="A359" s="85"/>
      <c r="B359" s="85"/>
      <c r="C359" s="70"/>
      <c r="D359" s="85"/>
      <c r="E359" s="85"/>
    </row>
    <row r="360" spans="1:5">
      <c r="A360" s="85"/>
      <c r="B360" s="85"/>
      <c r="C360" s="70"/>
      <c r="D360" s="85"/>
      <c r="E360" s="85"/>
    </row>
    <row r="361" spans="1:5">
      <c r="A361" s="85"/>
      <c r="B361" s="85"/>
      <c r="C361" s="70"/>
      <c r="D361" s="85"/>
      <c r="E361" s="85"/>
    </row>
    <row r="362" spans="1:5">
      <c r="A362" s="85"/>
      <c r="B362" s="85"/>
      <c r="C362" s="70"/>
      <c r="D362" s="85"/>
      <c r="E362" s="85"/>
    </row>
    <row r="363" spans="1:5">
      <c r="A363" s="85"/>
      <c r="B363" s="85"/>
      <c r="C363" s="85"/>
      <c r="D363" s="85"/>
      <c r="E363" s="85"/>
    </row>
    <row r="364" spans="1:5">
      <c r="A364" s="85"/>
      <c r="B364" s="85"/>
      <c r="C364" s="85"/>
      <c r="D364" s="85"/>
      <c r="E364" s="85"/>
    </row>
    <row r="365" spans="1:5">
      <c r="A365" s="85"/>
      <c r="B365" s="85"/>
      <c r="C365" s="70"/>
      <c r="D365" s="85"/>
      <c r="E365" s="85"/>
    </row>
    <row r="366" spans="1:5">
      <c r="A366" s="85"/>
      <c r="B366" s="85"/>
      <c r="C366" s="70"/>
      <c r="D366" s="85"/>
      <c r="E366" s="85"/>
    </row>
    <row r="367" spans="1:5">
      <c r="A367" s="85"/>
      <c r="B367" s="85"/>
      <c r="C367" s="70"/>
      <c r="D367" s="85"/>
      <c r="E367" s="85"/>
    </row>
    <row r="368" spans="1:5">
      <c r="A368" s="85"/>
      <c r="B368" s="85"/>
      <c r="C368" s="70"/>
      <c r="D368" s="85"/>
      <c r="E368" s="85"/>
    </row>
    <row r="369" spans="1:5">
      <c r="A369" s="85"/>
      <c r="B369" s="85"/>
      <c r="C369" s="70"/>
      <c r="D369" s="85"/>
      <c r="E369" s="85"/>
    </row>
    <row r="370" spans="1:5">
      <c r="A370" s="85"/>
      <c r="B370" s="85"/>
      <c r="C370" s="70"/>
      <c r="D370" s="85"/>
      <c r="E370" s="85"/>
    </row>
    <row r="371" spans="1:5">
      <c r="A371" s="85"/>
      <c r="B371" s="85"/>
      <c r="C371" s="85"/>
      <c r="D371" s="85"/>
      <c r="E371" s="85"/>
    </row>
    <row r="372" spans="1:5">
      <c r="A372" s="85"/>
      <c r="B372" s="85"/>
      <c r="C372" s="85"/>
      <c r="D372" s="85"/>
      <c r="E372" s="85"/>
    </row>
    <row r="373" spans="1:5">
      <c r="A373" s="85"/>
      <c r="B373" s="85"/>
      <c r="C373" s="70"/>
      <c r="D373" s="85"/>
      <c r="E373" s="85"/>
    </row>
    <row r="374" spans="1:5">
      <c r="A374" s="85"/>
      <c r="B374" s="85"/>
      <c r="C374" s="70"/>
      <c r="D374" s="85"/>
      <c r="E374" s="85"/>
    </row>
    <row r="375" spans="1:5">
      <c r="A375" s="85"/>
      <c r="B375" s="85"/>
      <c r="C375" s="70"/>
      <c r="D375" s="85"/>
      <c r="E375" s="85"/>
    </row>
    <row r="376" spans="1:5">
      <c r="A376" s="85"/>
      <c r="B376" s="85"/>
      <c r="C376" s="70"/>
      <c r="D376" s="85"/>
      <c r="E376" s="85"/>
    </row>
    <row r="377" spans="1:5">
      <c r="A377" s="85"/>
      <c r="B377" s="85"/>
      <c r="C377" s="70"/>
      <c r="D377" s="85"/>
      <c r="E377" s="85"/>
    </row>
    <row r="378" spans="1:5">
      <c r="A378" s="85"/>
      <c r="B378" s="85"/>
      <c r="C378" s="70"/>
      <c r="D378" s="85"/>
      <c r="E378" s="85"/>
    </row>
    <row r="379" spans="1:5">
      <c r="A379" s="85"/>
      <c r="B379" s="85"/>
      <c r="C379" s="85"/>
      <c r="D379" s="85"/>
      <c r="E379" s="85"/>
    </row>
    <row r="380" spans="1:5">
      <c r="A380" s="85"/>
      <c r="B380" s="85"/>
      <c r="C380" s="85"/>
      <c r="D380" s="85"/>
      <c r="E380" s="85"/>
    </row>
    <row r="381" spans="1:5">
      <c r="A381" s="85"/>
      <c r="B381" s="85"/>
      <c r="C381" s="70"/>
      <c r="D381" s="85"/>
      <c r="E381" s="85"/>
    </row>
    <row r="382" spans="1:5">
      <c r="A382" s="85"/>
      <c r="B382" s="85"/>
      <c r="C382" s="70"/>
      <c r="D382" s="85"/>
      <c r="E382" s="85"/>
    </row>
    <row r="383" spans="1:5">
      <c r="A383" s="85"/>
      <c r="B383" s="85"/>
      <c r="C383" s="70"/>
      <c r="D383" s="85"/>
      <c r="E383" s="85"/>
    </row>
    <row r="384" spans="1:5">
      <c r="A384" s="85"/>
      <c r="B384" s="85"/>
      <c r="C384" s="70"/>
      <c r="D384" s="85"/>
      <c r="E384" s="85"/>
    </row>
    <row r="385" spans="1:5">
      <c r="A385" s="85"/>
      <c r="B385" s="85"/>
      <c r="C385" s="70"/>
      <c r="D385" s="85"/>
      <c r="E385" s="85"/>
    </row>
    <row r="386" spans="1:5">
      <c r="A386" s="85"/>
      <c r="B386" s="85"/>
      <c r="C386" s="70"/>
      <c r="D386" s="85"/>
      <c r="E386" s="85"/>
    </row>
  </sheetData>
  <customSheetViews>
    <customSheetView guid="{4928BF23-7841-445B-B276-4DDA011E86BA}" scale="60" colorId="22" showPageBreaks="1" view="pageBreakPreview" topLeftCell="A10">
      <selection activeCell="B44" sqref="B44"/>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1"/>
      <headerFooter alignWithMargins="0"/>
    </customSheetView>
    <customSheetView guid="{10BEBEA5-666D-4E42-8C33-BE2CECB0CEEE}" scale="70" colorId="22">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2"/>
      <headerFooter alignWithMargins="0"/>
    </customSheetView>
    <customSheetView guid="{7EABFE2B-86ED-418A-B3E7-C3498E6134E5}" scale="70" colorId="22">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3"/>
      <headerFooter alignWithMargins="0"/>
    </customSheetView>
    <customSheetView guid="{8787D503-0E53-496F-A823-DBDA291CFB74}" scale="70" colorId="22" showPageBreaks="1">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4"/>
      <headerFooter alignWithMargins="0"/>
    </customSheetView>
    <customSheetView guid="{22D28A66-17F3-4A9A-B88B-6F61E2AD90F2}" scale="70" colorId="22">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5"/>
      <headerFooter alignWithMargins="0"/>
    </customSheetView>
    <customSheetView guid="{38FEF62C-E434-43FF-91B6-A4BAF1D28941}" scale="70" colorId="22" showPageBreaks="1" printArea="1">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6"/>
      <headerFooter alignWithMargins="0"/>
    </customSheetView>
    <customSheetView guid="{3B00EE9E-100B-4E0B-97A5-9938B41F46C6}" scale="70" colorId="22">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7"/>
      <headerFooter alignWithMargins="0"/>
    </customSheetView>
    <customSheetView guid="{70140D13-E05C-4A32-B097-7656031EFC54}" scale="70" colorId="22" showPageBreaks="1" printArea="1">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8"/>
      <headerFooter alignWithMargins="0"/>
    </customSheetView>
    <customSheetView guid="{3A57D69F-D25D-44C3-9DE0-88B774091642}" scale="70" colorId="22" showPageBreaks="1" printArea="1">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9"/>
      <headerFooter alignWithMargins="0"/>
    </customSheetView>
    <customSheetView guid="{CA9A34E5-DE78-429D-AEC4-74C7250B775C}" scale="70" colorId="22" showPageBreaks="1" printArea="1">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10"/>
      <headerFooter alignWithMargins="0"/>
    </customSheetView>
    <customSheetView guid="{B4A791FD-BFAC-4ED1-AC79-FF865E98E4E3}" scale="70" colorId="22">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11"/>
      <headerFooter alignWithMargins="0"/>
    </customSheetView>
    <customSheetView guid="{1DFCFAAB-BEA9-4033-B573-C1428C6D4616}" scale="70" colorId="22">
      <selection activeCell="H338" sqref="H338"/>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12"/>
      <headerFooter alignWithMargins="0"/>
    </customSheetView>
    <customSheetView guid="{24B34512-AD5F-4011-887B-567D11190E35}" scale="70" colorId="22" showPageBreaks="1">
      <selection activeCell="H338" sqref="H338"/>
      <rowBreaks count="6" manualBreakCount="6">
        <brk id="62" max="16383" man="1"/>
        <brk id="122" max="16383" man="1"/>
        <brk id="180" max="16383" man="1"/>
        <brk id="234" max="16383" man="1"/>
        <brk id="290" max="16383" man="1"/>
        <brk id="347" max="16383" man="1"/>
      </rowBreaks>
      <pageMargins left="0.5" right="0.5" top="0.5" bottom="0.5" header="0" footer="0"/>
      <printOptions horizontalCentered="1" verticalCentered="1"/>
      <pageSetup scale="73" fitToHeight="7" orientation="portrait" r:id="rId13"/>
      <headerFooter alignWithMargins="0"/>
    </customSheetView>
  </customSheetViews>
  <printOptions horizontalCentered="1" verticalCentered="1"/>
  <pageMargins left="0.5" right="0.5" top="0.5" bottom="0.5" header="0" footer="0"/>
  <pageSetup scale="73" fitToHeight="7" orientation="portrait" r:id="rId14"/>
  <headerFooter alignWithMargins="0"/>
  <rowBreaks count="6" manualBreakCount="6">
    <brk id="62" max="16383" man="1"/>
    <brk id="122" max="16383" man="1"/>
    <brk id="180" max="16383" man="1"/>
    <brk id="234" max="16383" man="1"/>
    <brk id="290" max="16383" man="1"/>
    <brk id="347" max="16383" man="1"/>
  </rowBreaks>
</worksheet>
</file>

<file path=xl/worksheets/sheet51.xml><?xml version="1.0" encoding="utf-8"?>
<worksheet xmlns="http://schemas.openxmlformats.org/spreadsheetml/2006/main" xmlns:r="http://schemas.openxmlformats.org/officeDocument/2006/relationships">
  <sheetPr transitionEvaluation="1">
    <pageSetUpPr fitToPage="1"/>
  </sheetPr>
  <dimension ref="A1:H121"/>
  <sheetViews>
    <sheetView defaultGridColor="0" topLeftCell="A19" colorId="22" zoomScale="70" zoomScaleNormal="70" workbookViewId="0">
      <selection activeCell="B44" sqref="B44"/>
    </sheetView>
  </sheetViews>
  <sheetFormatPr defaultColWidth="9.6640625" defaultRowHeight="15"/>
  <cols>
    <col min="1" max="1" width="4.6640625" customWidth="1"/>
    <col min="2" max="2" width="30.6640625" customWidth="1"/>
    <col min="3" max="3" width="12.6640625" customWidth="1"/>
    <col min="4" max="4" width="18.6640625" customWidth="1"/>
    <col min="5" max="5" width="19.33203125" customWidth="1"/>
    <col min="6" max="7" width="18.6640625" customWidth="1"/>
    <col min="8" max="8" width="12.6640625" customWidth="1"/>
  </cols>
  <sheetData>
    <row r="1" spans="1:8" ht="15.75" thickBot="1">
      <c r="A1" s="43" t="str">
        <f>'Data Sheet'!$A$49</f>
        <v>Annual Report of Central Hudson Gas &amp; Electric Corp.</v>
      </c>
      <c r="B1" s="85"/>
      <c r="C1" s="85"/>
      <c r="D1" s="85"/>
      <c r="E1" s="85"/>
      <c r="F1" s="85"/>
      <c r="G1" s="191" t="str">
        <f>'Data Sheet'!$A$45</f>
        <v>Year ended December 31, 2013</v>
      </c>
      <c r="H1" s="85"/>
    </row>
    <row r="2" spans="1:8">
      <c r="A2" s="86"/>
      <c r="B2" s="87"/>
      <c r="C2" s="87"/>
      <c r="D2" s="87"/>
      <c r="E2" s="87"/>
      <c r="F2" s="87"/>
      <c r="G2" s="87"/>
      <c r="H2" s="88"/>
    </row>
    <row r="3" spans="1:8" ht="15.75">
      <c r="A3" s="827" t="s">
        <v>2687</v>
      </c>
      <c r="B3" s="828"/>
      <c r="C3" s="828"/>
      <c r="D3" s="828"/>
      <c r="E3" s="828"/>
      <c r="F3" s="828"/>
      <c r="G3" s="828"/>
      <c r="H3" s="829"/>
    </row>
    <row r="4" spans="1:8">
      <c r="A4" s="92"/>
      <c r="B4" s="85"/>
      <c r="C4" s="85"/>
      <c r="D4" s="85"/>
      <c r="E4" s="85"/>
      <c r="F4" s="85"/>
      <c r="G4" s="85"/>
      <c r="H4" s="93"/>
    </row>
    <row r="5" spans="1:8">
      <c r="A5" s="92"/>
      <c r="B5" s="85" t="s">
        <v>2688</v>
      </c>
      <c r="C5" s="85"/>
      <c r="D5" s="85"/>
      <c r="E5" s="85"/>
      <c r="F5" s="85"/>
      <c r="G5" s="85"/>
      <c r="H5" s="93"/>
    </row>
    <row r="6" spans="1:8">
      <c r="A6" s="92"/>
      <c r="B6" s="85" t="s">
        <v>2689</v>
      </c>
      <c r="C6" s="85"/>
      <c r="D6" s="85"/>
      <c r="E6" s="85"/>
      <c r="F6" s="85"/>
      <c r="G6" s="85"/>
      <c r="H6" s="93"/>
    </row>
    <row r="7" spans="1:8">
      <c r="A7" s="92"/>
      <c r="B7" s="85" t="s">
        <v>2690</v>
      </c>
      <c r="C7" s="85"/>
      <c r="D7" s="85"/>
      <c r="E7" s="85"/>
      <c r="F7" s="85"/>
      <c r="G7" s="85"/>
      <c r="H7" s="93"/>
    </row>
    <row r="8" spans="1:8">
      <c r="A8" s="99"/>
      <c r="B8" s="101"/>
      <c r="C8" s="101"/>
      <c r="D8" s="101"/>
      <c r="E8" s="101"/>
      <c r="F8" s="101"/>
      <c r="G8" s="101"/>
      <c r="H8" s="304"/>
    </row>
    <row r="9" spans="1:8">
      <c r="A9" s="118"/>
      <c r="B9" s="305"/>
      <c r="C9" s="512" t="s">
        <v>2691</v>
      </c>
      <c r="D9" s="108"/>
      <c r="E9" s="512" t="s">
        <v>2692</v>
      </c>
      <c r="F9" s="108"/>
      <c r="G9" s="108"/>
      <c r="H9" s="778" t="s">
        <v>974</v>
      </c>
    </row>
    <row r="10" spans="1:8">
      <c r="A10" s="118"/>
      <c r="B10" s="305"/>
      <c r="C10" s="512" t="s">
        <v>2693</v>
      </c>
      <c r="D10" s="512" t="s">
        <v>2694</v>
      </c>
      <c r="E10" s="512" t="s">
        <v>2695</v>
      </c>
      <c r="F10" s="512" t="s">
        <v>977</v>
      </c>
      <c r="G10" s="108"/>
      <c r="H10" s="778" t="s">
        <v>973</v>
      </c>
    </row>
    <row r="11" spans="1:8">
      <c r="A11" s="118" t="s">
        <v>2411</v>
      </c>
      <c r="B11" s="515" t="s">
        <v>2696</v>
      </c>
      <c r="C11" s="512" t="s">
        <v>2697</v>
      </c>
      <c r="D11" s="512" t="s">
        <v>2698</v>
      </c>
      <c r="E11" s="512" t="s">
        <v>2699</v>
      </c>
      <c r="F11" s="108" t="s">
        <v>646</v>
      </c>
      <c r="G11" s="512" t="s">
        <v>2700</v>
      </c>
      <c r="H11" s="778" t="s">
        <v>977</v>
      </c>
    </row>
    <row r="12" spans="1:8">
      <c r="A12" s="326" t="s">
        <v>2417</v>
      </c>
      <c r="B12" s="516" t="s">
        <v>2512</v>
      </c>
      <c r="C12" s="517" t="s">
        <v>2513</v>
      </c>
      <c r="D12" s="517" t="s">
        <v>644</v>
      </c>
      <c r="E12" s="517" t="s">
        <v>693</v>
      </c>
      <c r="F12" s="517" t="s">
        <v>1725</v>
      </c>
      <c r="G12" s="517" t="s">
        <v>1726</v>
      </c>
      <c r="H12" s="779" t="s">
        <v>1727</v>
      </c>
    </row>
    <row r="13" spans="1:8">
      <c r="A13" s="118">
        <v>1</v>
      </c>
      <c r="B13" s="175"/>
      <c r="C13" s="762"/>
      <c r="D13" s="146"/>
      <c r="E13" s="146"/>
      <c r="F13" s="763"/>
      <c r="G13" s="763"/>
      <c r="H13" s="830" t="str">
        <f t="shared" ref="H13:H22" si="0">IF(ISERR(+G13/+F13)," ",(+G13/+F13))</f>
        <v xml:space="preserve"> </v>
      </c>
    </row>
    <row r="14" spans="1:8">
      <c r="A14" s="118">
        <v>2</v>
      </c>
      <c r="B14" s="175"/>
      <c r="C14" s="146"/>
      <c r="D14" s="146"/>
      <c r="E14" s="146"/>
      <c r="F14" s="763"/>
      <c r="G14" s="763"/>
      <c r="H14" s="830" t="str">
        <f t="shared" si="0"/>
        <v xml:space="preserve"> </v>
      </c>
    </row>
    <row r="15" spans="1:8">
      <c r="A15" s="118">
        <v>3</v>
      </c>
      <c r="B15" s="175"/>
      <c r="C15" s="146"/>
      <c r="D15" s="146"/>
      <c r="E15" s="146"/>
      <c r="F15" s="763"/>
      <c r="G15" s="763"/>
      <c r="H15" s="830" t="str">
        <f t="shared" si="0"/>
        <v xml:space="preserve"> </v>
      </c>
    </row>
    <row r="16" spans="1:8">
      <c r="A16" s="118">
        <v>4</v>
      </c>
      <c r="B16" s="175"/>
      <c r="C16" s="146"/>
      <c r="D16" s="146"/>
      <c r="E16" s="146"/>
      <c r="F16" s="763"/>
      <c r="G16" s="763"/>
      <c r="H16" s="830" t="str">
        <f t="shared" si="0"/>
        <v xml:space="preserve"> </v>
      </c>
    </row>
    <row r="17" spans="1:8">
      <c r="A17" s="118">
        <v>5</v>
      </c>
      <c r="B17" s="175"/>
      <c r="C17" s="146"/>
      <c r="D17" s="146"/>
      <c r="E17" s="146"/>
      <c r="F17" s="763"/>
      <c r="G17" s="763"/>
      <c r="H17" s="830" t="str">
        <f t="shared" si="0"/>
        <v xml:space="preserve"> </v>
      </c>
    </row>
    <row r="18" spans="1:8">
      <c r="A18" s="118">
        <v>6</v>
      </c>
      <c r="B18" s="175"/>
      <c r="C18" s="146"/>
      <c r="D18" s="146"/>
      <c r="E18" s="146"/>
      <c r="F18" s="763"/>
      <c r="G18" s="763"/>
      <c r="H18" s="830" t="str">
        <f t="shared" si="0"/>
        <v xml:space="preserve"> </v>
      </c>
    </row>
    <row r="19" spans="1:8">
      <c r="A19" s="118">
        <v>7</v>
      </c>
      <c r="B19" s="175"/>
      <c r="C19" s="146"/>
      <c r="D19" s="146"/>
      <c r="E19" s="146"/>
      <c r="F19" s="763"/>
      <c r="G19" s="763"/>
      <c r="H19" s="830" t="str">
        <f t="shared" si="0"/>
        <v xml:space="preserve"> </v>
      </c>
    </row>
    <row r="20" spans="1:8">
      <c r="A20" s="118">
        <v>8</v>
      </c>
      <c r="B20" s="175"/>
      <c r="C20" s="146"/>
      <c r="D20" s="146"/>
      <c r="E20" s="146"/>
      <c r="F20" s="763"/>
      <c r="G20" s="763"/>
      <c r="H20" s="830" t="str">
        <f t="shared" si="0"/>
        <v xml:space="preserve"> </v>
      </c>
    </row>
    <row r="21" spans="1:8">
      <c r="A21" s="118">
        <v>9</v>
      </c>
      <c r="B21" s="831"/>
      <c r="C21" s="149"/>
      <c r="D21" s="149"/>
      <c r="E21" s="100" t="s">
        <v>2701</v>
      </c>
      <c r="F21" s="524">
        <f>SUM(F13:F20)</f>
        <v>0</v>
      </c>
      <c r="G21" s="524">
        <f>SUM(G13:G20)</f>
        <v>0</v>
      </c>
      <c r="H21" s="832" t="str">
        <f t="shared" si="0"/>
        <v xml:space="preserve"> </v>
      </c>
    </row>
    <row r="22" spans="1:8">
      <c r="A22" s="118">
        <v>10</v>
      </c>
      <c r="B22" s="175"/>
      <c r="C22" s="146"/>
      <c r="D22" s="146"/>
      <c r="E22" s="146"/>
      <c r="F22" s="763"/>
      <c r="G22" s="763"/>
      <c r="H22" s="830" t="str">
        <f t="shared" si="0"/>
        <v xml:space="preserve"> </v>
      </c>
    </row>
    <row r="23" spans="1:8">
      <c r="A23" s="118">
        <v>11</v>
      </c>
      <c r="B23" s="175"/>
      <c r="C23" s="146"/>
      <c r="D23" s="146"/>
      <c r="E23" s="108"/>
      <c r="F23" s="522"/>
      <c r="G23" s="522"/>
      <c r="H23" s="830"/>
    </row>
    <row r="24" spans="1:8">
      <c r="A24" s="118">
        <v>12</v>
      </c>
      <c r="B24" s="175"/>
      <c r="C24" s="146"/>
      <c r="D24" s="146"/>
      <c r="E24" s="108"/>
      <c r="F24" s="763"/>
      <c r="G24" s="763"/>
      <c r="H24" s="830" t="str">
        <f t="shared" ref="H24:H40" si="1">IF(ISERR(+G24/+F24)," ",(+G24/+F24))</f>
        <v xml:space="preserve"> </v>
      </c>
    </row>
    <row r="25" spans="1:8">
      <c r="A25" s="118">
        <v>13</v>
      </c>
      <c r="B25" s="175"/>
      <c r="C25" s="146"/>
      <c r="D25" s="146"/>
      <c r="E25" s="108"/>
      <c r="F25" s="763"/>
      <c r="G25" s="763"/>
      <c r="H25" s="830" t="str">
        <f t="shared" si="1"/>
        <v xml:space="preserve"> </v>
      </c>
    </row>
    <row r="26" spans="1:8">
      <c r="A26" s="118">
        <v>14</v>
      </c>
      <c r="B26" s="175"/>
      <c r="C26" s="146"/>
      <c r="D26" s="146"/>
      <c r="E26" s="108"/>
      <c r="F26" s="763"/>
      <c r="G26" s="763"/>
      <c r="H26" s="830" t="str">
        <f t="shared" si="1"/>
        <v xml:space="preserve"> </v>
      </c>
    </row>
    <row r="27" spans="1:8">
      <c r="A27" s="118">
        <v>15</v>
      </c>
      <c r="B27" s="175"/>
      <c r="C27" s="146"/>
      <c r="D27" s="146"/>
      <c r="E27" s="108"/>
      <c r="F27" s="763"/>
      <c r="G27" s="763"/>
      <c r="H27" s="830" t="str">
        <f t="shared" si="1"/>
        <v xml:space="preserve"> </v>
      </c>
    </row>
    <row r="28" spans="1:8">
      <c r="A28" s="118">
        <v>16</v>
      </c>
      <c r="B28" s="175"/>
      <c r="C28" s="146"/>
      <c r="D28" s="146"/>
      <c r="E28" s="108"/>
      <c r="F28" s="763"/>
      <c r="G28" s="763"/>
      <c r="H28" s="830" t="str">
        <f t="shared" si="1"/>
        <v xml:space="preserve"> </v>
      </c>
    </row>
    <row r="29" spans="1:8">
      <c r="A29" s="118">
        <v>17</v>
      </c>
      <c r="B29" s="175"/>
      <c r="C29" s="146"/>
      <c r="D29" s="146"/>
      <c r="E29" s="108"/>
      <c r="F29" s="763"/>
      <c r="G29" s="763"/>
      <c r="H29" s="830" t="str">
        <f t="shared" si="1"/>
        <v xml:space="preserve"> </v>
      </c>
    </row>
    <row r="30" spans="1:8">
      <c r="A30" s="118">
        <v>18</v>
      </c>
      <c r="B30" s="831"/>
      <c r="C30" s="149"/>
      <c r="D30" s="149"/>
      <c r="E30" s="100" t="s">
        <v>2702</v>
      </c>
      <c r="F30" s="524">
        <f>SUM(F22:F29)</f>
        <v>0</v>
      </c>
      <c r="G30" s="524">
        <f>SUM(G22:G29)</f>
        <v>0</v>
      </c>
      <c r="H30" s="832" t="str">
        <f t="shared" si="1"/>
        <v xml:space="preserve"> </v>
      </c>
    </row>
    <row r="31" spans="1:8">
      <c r="A31" s="118">
        <v>19</v>
      </c>
      <c r="B31" s="175"/>
      <c r="C31" s="146"/>
      <c r="D31" s="146"/>
      <c r="E31" s="108"/>
      <c r="F31" s="763"/>
      <c r="G31" s="763"/>
      <c r="H31" s="830" t="str">
        <f t="shared" si="1"/>
        <v xml:space="preserve"> </v>
      </c>
    </row>
    <row r="32" spans="1:8">
      <c r="A32" s="118">
        <v>20</v>
      </c>
      <c r="B32" s="175"/>
      <c r="C32" s="146"/>
      <c r="D32" s="146"/>
      <c r="E32" s="108"/>
      <c r="F32" s="763"/>
      <c r="G32" s="763"/>
      <c r="H32" s="830" t="str">
        <f t="shared" si="1"/>
        <v xml:space="preserve"> </v>
      </c>
    </row>
    <row r="33" spans="1:8">
      <c r="A33" s="118">
        <v>21</v>
      </c>
      <c r="B33" s="175"/>
      <c r="C33" s="146"/>
      <c r="D33" s="146"/>
      <c r="E33" s="108"/>
      <c r="F33" s="763"/>
      <c r="G33" s="763"/>
      <c r="H33" s="830" t="str">
        <f t="shared" si="1"/>
        <v xml:space="preserve"> </v>
      </c>
    </row>
    <row r="34" spans="1:8">
      <c r="A34" s="118">
        <v>22</v>
      </c>
      <c r="B34" s="175"/>
      <c r="C34" s="146"/>
      <c r="D34" s="146"/>
      <c r="E34" s="108"/>
      <c r="F34" s="522"/>
      <c r="G34" s="522"/>
      <c r="H34" s="830" t="str">
        <f t="shared" si="1"/>
        <v xml:space="preserve"> </v>
      </c>
    </row>
    <row r="35" spans="1:8">
      <c r="A35" s="118">
        <v>23</v>
      </c>
      <c r="B35" s="175"/>
      <c r="C35" s="146"/>
      <c r="D35" s="146"/>
      <c r="E35" s="146"/>
      <c r="F35" s="763"/>
      <c r="G35" s="763"/>
      <c r="H35" s="830" t="str">
        <f t="shared" si="1"/>
        <v xml:space="preserve"> </v>
      </c>
    </row>
    <row r="36" spans="1:8">
      <c r="A36" s="118">
        <v>24</v>
      </c>
      <c r="B36" s="1656"/>
      <c r="C36" s="146"/>
      <c r="D36" s="146"/>
      <c r="E36" s="146"/>
      <c r="F36" s="763"/>
      <c r="G36" s="763"/>
      <c r="H36" s="830" t="str">
        <f t="shared" si="1"/>
        <v xml:space="preserve"> </v>
      </c>
    </row>
    <row r="37" spans="1:8">
      <c r="A37" s="118">
        <v>25</v>
      </c>
      <c r="B37" s="175"/>
      <c r="C37" s="146"/>
      <c r="D37" s="146"/>
      <c r="E37" s="146"/>
      <c r="F37" s="763"/>
      <c r="G37" s="763"/>
      <c r="H37" s="830" t="str">
        <f t="shared" si="1"/>
        <v xml:space="preserve"> </v>
      </c>
    </row>
    <row r="38" spans="1:8">
      <c r="A38" s="118">
        <v>26</v>
      </c>
      <c r="B38" s="175"/>
      <c r="C38" s="146"/>
      <c r="D38" s="146"/>
      <c r="E38" s="146"/>
      <c r="F38" s="763"/>
      <c r="G38" s="763"/>
      <c r="H38" s="830" t="str">
        <f t="shared" si="1"/>
        <v xml:space="preserve"> </v>
      </c>
    </row>
    <row r="39" spans="1:8">
      <c r="A39" s="118">
        <v>27</v>
      </c>
      <c r="B39" s="831"/>
      <c r="C39" s="149"/>
      <c r="D39" s="149"/>
      <c r="E39" s="100" t="s">
        <v>2703</v>
      </c>
      <c r="F39" s="524">
        <f>SUM(F31:F38)</f>
        <v>0</v>
      </c>
      <c r="G39" s="524">
        <f>SUM(G31:G38)</f>
        <v>0</v>
      </c>
      <c r="H39" s="832" t="str">
        <f t="shared" si="1"/>
        <v xml:space="preserve"> </v>
      </c>
    </row>
    <row r="40" spans="1:8">
      <c r="A40" s="118">
        <v>28</v>
      </c>
      <c r="B40" s="175"/>
      <c r="C40" s="146"/>
      <c r="D40" s="146"/>
      <c r="E40" s="146"/>
      <c r="F40" s="763"/>
      <c r="G40" s="763"/>
      <c r="H40" s="830" t="str">
        <f t="shared" si="1"/>
        <v xml:space="preserve"> </v>
      </c>
    </row>
    <row r="41" spans="1:8">
      <c r="A41" s="118">
        <v>29</v>
      </c>
      <c r="B41" s="175"/>
      <c r="C41" s="146"/>
      <c r="D41" s="146"/>
      <c r="E41" s="146"/>
      <c r="F41" s="763"/>
      <c r="G41" s="763"/>
      <c r="H41" s="830"/>
    </row>
    <row r="42" spans="1:8">
      <c r="A42" s="118">
        <v>30</v>
      </c>
      <c r="B42" s="175"/>
      <c r="C42" s="146"/>
      <c r="D42" s="146"/>
      <c r="E42" s="146"/>
      <c r="F42" s="763"/>
      <c r="G42" s="763"/>
      <c r="H42" s="830"/>
    </row>
    <row r="43" spans="1:8">
      <c r="A43" s="118">
        <v>31</v>
      </c>
      <c r="B43" s="175"/>
      <c r="C43" s="146"/>
      <c r="D43" s="146"/>
      <c r="E43" s="146"/>
      <c r="F43" s="763"/>
      <c r="G43" s="763"/>
      <c r="H43" s="830"/>
    </row>
    <row r="44" spans="1:8">
      <c r="A44" s="118">
        <v>32</v>
      </c>
      <c r="B44" s="1656"/>
      <c r="C44" s="146"/>
      <c r="D44" s="146"/>
      <c r="E44" s="146"/>
      <c r="F44" s="763"/>
      <c r="G44" s="763"/>
      <c r="H44" s="830" t="str">
        <f>IF(ISERR(+G44/+F44)," ",(+G44/+F44))</f>
        <v xml:space="preserve"> </v>
      </c>
    </row>
    <row r="45" spans="1:8">
      <c r="A45" s="118">
        <v>33</v>
      </c>
      <c r="B45" s="175"/>
      <c r="C45" s="146"/>
      <c r="D45" s="146"/>
      <c r="E45" s="146"/>
      <c r="F45" s="763"/>
      <c r="G45" s="763"/>
      <c r="H45" s="830" t="str">
        <f>IF(ISERR(+G45/+F45)," ",(+G45/+F45))</f>
        <v xml:space="preserve"> </v>
      </c>
    </row>
    <row r="46" spans="1:8">
      <c r="A46" s="118">
        <v>34</v>
      </c>
      <c r="B46" s="175"/>
      <c r="C46" s="146"/>
      <c r="D46" s="146"/>
      <c r="E46" s="146"/>
      <c r="F46" s="763"/>
      <c r="G46" s="763"/>
      <c r="H46" s="830" t="str">
        <f>IF(ISERR(+G46/+F46)," ",(+G46/+F46))</f>
        <v xml:space="preserve"> </v>
      </c>
    </row>
    <row r="47" spans="1:8">
      <c r="A47" s="118">
        <v>35</v>
      </c>
      <c r="B47" s="175"/>
      <c r="C47" s="146"/>
      <c r="D47" s="146"/>
      <c r="E47" s="146"/>
      <c r="F47" s="763"/>
      <c r="G47" s="763"/>
      <c r="H47" s="830" t="str">
        <f>IF(ISERR(+G47/+F47)," ",(+G47/+F47))</f>
        <v xml:space="preserve"> </v>
      </c>
    </row>
    <row r="48" spans="1:8" ht="15.75" thickBot="1">
      <c r="A48" s="369">
        <v>36</v>
      </c>
      <c r="B48" s="833"/>
      <c r="C48" s="834"/>
      <c r="D48" s="834"/>
      <c r="E48" s="124" t="s">
        <v>2704</v>
      </c>
      <c r="F48" s="632">
        <f>SUM(F40:F47)</f>
        <v>0</v>
      </c>
      <c r="G48" s="632">
        <f>SUM(G40:G47)</f>
        <v>0</v>
      </c>
      <c r="H48" s="835" t="str">
        <f>IF(ISERR(+G48/+F48)," ",(+G48/+F48))</f>
        <v xml:space="preserve"> </v>
      </c>
    </row>
    <row r="49" spans="1:8">
      <c r="A49" s="85" t="s">
        <v>1201</v>
      </c>
      <c r="B49" s="85"/>
      <c r="C49" s="85"/>
      <c r="D49" s="85"/>
      <c r="E49" s="85"/>
      <c r="F49" s="521"/>
      <c r="G49" s="521"/>
      <c r="H49" s="836"/>
    </row>
    <row r="50" spans="1:8">
      <c r="A50" s="121" t="s">
        <v>2705</v>
      </c>
      <c r="B50" s="121"/>
      <c r="C50" s="121"/>
      <c r="D50" s="121"/>
      <c r="E50" s="121"/>
      <c r="F50" s="717"/>
      <c r="G50" s="717"/>
      <c r="H50" s="837"/>
    </row>
    <row r="51" spans="1:8" ht="15.75" thickBot="1">
      <c r="A51" s="43" t="str">
        <f>'Data Sheet'!$A$49</f>
        <v>Annual Report of Central Hudson Gas &amp; Electric Corp.</v>
      </c>
      <c r="B51" s="85"/>
      <c r="C51" s="85"/>
      <c r="D51" s="85"/>
      <c r="E51" s="85"/>
      <c r="F51" s="85"/>
      <c r="G51" s="191" t="str">
        <f>'Data Sheet'!$A$45</f>
        <v>Year ended December 31, 2013</v>
      </c>
      <c r="H51" s="85"/>
    </row>
    <row r="52" spans="1:8">
      <c r="A52" s="86"/>
      <c r="B52" s="87"/>
      <c r="C52" s="87"/>
      <c r="D52" s="87"/>
      <c r="E52" s="87"/>
      <c r="F52" s="838"/>
      <c r="G52" s="838"/>
      <c r="H52" s="839"/>
    </row>
    <row r="53" spans="1:8" ht="15.75">
      <c r="A53" s="827" t="s">
        <v>2706</v>
      </c>
      <c r="B53" s="121"/>
      <c r="C53" s="121"/>
      <c r="D53" s="121"/>
      <c r="E53" s="121"/>
      <c r="F53" s="717"/>
      <c r="G53" s="717"/>
      <c r="H53" s="840"/>
    </row>
    <row r="54" spans="1:8">
      <c r="A54" s="92"/>
      <c r="B54" s="85"/>
      <c r="C54" s="85"/>
      <c r="D54" s="85"/>
      <c r="E54" s="85"/>
      <c r="F54" s="521"/>
      <c r="G54" s="521"/>
      <c r="H54" s="830"/>
    </row>
    <row r="55" spans="1:8">
      <c r="A55" s="92"/>
      <c r="B55" s="85" t="s">
        <v>2688</v>
      </c>
      <c r="C55" s="85"/>
      <c r="D55" s="85"/>
      <c r="E55" s="85"/>
      <c r="F55" s="521"/>
      <c r="G55" s="521"/>
      <c r="H55" s="830"/>
    </row>
    <row r="56" spans="1:8">
      <c r="A56" s="92"/>
      <c r="B56" s="85" t="s">
        <v>2689</v>
      </c>
      <c r="C56" s="85"/>
      <c r="D56" s="85"/>
      <c r="E56" s="85"/>
      <c r="F56" s="521"/>
      <c r="G56" s="521"/>
      <c r="H56" s="830"/>
    </row>
    <row r="57" spans="1:8">
      <c r="A57" s="92"/>
      <c r="B57" s="85" t="s">
        <v>2690</v>
      </c>
      <c r="C57" s="85"/>
      <c r="D57" s="85"/>
      <c r="E57" s="85"/>
      <c r="F57" s="521"/>
      <c r="G57" s="521"/>
      <c r="H57" s="830"/>
    </row>
    <row r="58" spans="1:8">
      <c r="A58" s="99"/>
      <c r="B58" s="101"/>
      <c r="C58" s="101"/>
      <c r="D58" s="101"/>
      <c r="E58" s="101"/>
      <c r="F58" s="841"/>
      <c r="G58" s="841"/>
      <c r="H58" s="842"/>
    </row>
    <row r="59" spans="1:8">
      <c r="A59" s="118"/>
      <c r="B59" s="305"/>
      <c r="C59" s="512" t="s">
        <v>2691</v>
      </c>
      <c r="D59" s="108"/>
      <c r="E59" s="512" t="s">
        <v>2692</v>
      </c>
      <c r="F59" s="522"/>
      <c r="G59" s="522"/>
      <c r="H59" s="843" t="s">
        <v>974</v>
      </c>
    </row>
    <row r="60" spans="1:8">
      <c r="A60" s="118"/>
      <c r="B60" s="305"/>
      <c r="C60" s="512" t="s">
        <v>2693</v>
      </c>
      <c r="D60" s="512" t="s">
        <v>2694</v>
      </c>
      <c r="E60" s="512" t="s">
        <v>2695</v>
      </c>
      <c r="F60" s="844" t="s">
        <v>977</v>
      </c>
      <c r="G60" s="522"/>
      <c r="H60" s="843" t="s">
        <v>973</v>
      </c>
    </row>
    <row r="61" spans="1:8">
      <c r="A61" s="118" t="s">
        <v>2411</v>
      </c>
      <c r="B61" s="515" t="s">
        <v>2707</v>
      </c>
      <c r="C61" s="512" t="s">
        <v>2697</v>
      </c>
      <c r="D61" s="512" t="s">
        <v>2698</v>
      </c>
      <c r="E61" s="512" t="s">
        <v>2699</v>
      </c>
      <c r="F61" s="522"/>
      <c r="G61" s="844" t="s">
        <v>2700</v>
      </c>
      <c r="H61" s="843" t="s">
        <v>977</v>
      </c>
    </row>
    <row r="62" spans="1:8">
      <c r="A62" s="326" t="s">
        <v>2417</v>
      </c>
      <c r="B62" s="516" t="s">
        <v>2512</v>
      </c>
      <c r="C62" s="517" t="s">
        <v>2513</v>
      </c>
      <c r="D62" s="517" t="s">
        <v>644</v>
      </c>
      <c r="E62" s="517" t="s">
        <v>693</v>
      </c>
      <c r="F62" s="845" t="s">
        <v>1725</v>
      </c>
      <c r="G62" s="845" t="s">
        <v>1726</v>
      </c>
      <c r="H62" s="846" t="s">
        <v>1727</v>
      </c>
    </row>
    <row r="63" spans="1:8">
      <c r="A63" s="118">
        <v>37</v>
      </c>
      <c r="B63" s="305" t="s">
        <v>3005</v>
      </c>
      <c r="C63" s="762"/>
      <c r="D63" s="146"/>
      <c r="E63" s="146"/>
      <c r="F63" s="763">
        <v>11379246</v>
      </c>
      <c r="G63" s="763">
        <v>60366991</v>
      </c>
      <c r="H63" s="830">
        <f t="shared" ref="H63:H70" si="2">IF(ISERR(+G63/+F63)," ",(+G63/+F63))</f>
        <v>5.3050079943785375</v>
      </c>
    </row>
    <row r="64" spans="1:8">
      <c r="A64" s="118">
        <v>38</v>
      </c>
      <c r="B64" s="305"/>
      <c r="C64" s="146"/>
      <c r="D64" s="146"/>
      <c r="E64" s="146"/>
      <c r="F64" s="763"/>
      <c r="G64" s="763"/>
      <c r="H64" s="830" t="str">
        <f t="shared" si="2"/>
        <v xml:space="preserve"> </v>
      </c>
    </row>
    <row r="65" spans="1:8">
      <c r="A65" s="118">
        <v>39</v>
      </c>
      <c r="B65" s="305" t="s">
        <v>3006</v>
      </c>
      <c r="C65" s="146"/>
      <c r="D65" s="146"/>
      <c r="E65" s="146"/>
      <c r="F65" s="763"/>
      <c r="G65" s="763">
        <v>-8350111</v>
      </c>
      <c r="H65" s="830" t="str">
        <f t="shared" si="2"/>
        <v xml:space="preserve"> </v>
      </c>
    </row>
    <row r="66" spans="1:8">
      <c r="A66" s="118">
        <v>40</v>
      </c>
      <c r="B66" s="305"/>
      <c r="C66" s="146"/>
      <c r="D66" s="146"/>
      <c r="E66" s="146"/>
      <c r="F66" s="763"/>
      <c r="G66" s="763"/>
      <c r="H66" s="830" t="str">
        <f t="shared" si="2"/>
        <v xml:space="preserve"> </v>
      </c>
    </row>
    <row r="67" spans="1:8">
      <c r="A67" s="118">
        <v>41</v>
      </c>
      <c r="B67" s="305"/>
      <c r="C67" s="146"/>
      <c r="D67" s="146"/>
      <c r="E67" s="146"/>
      <c r="F67" s="763"/>
      <c r="G67" s="763"/>
      <c r="H67" s="830" t="str">
        <f t="shared" si="2"/>
        <v xml:space="preserve"> </v>
      </c>
    </row>
    <row r="68" spans="1:8">
      <c r="A68" s="118">
        <v>42</v>
      </c>
      <c r="B68" s="305"/>
      <c r="C68" s="146"/>
      <c r="D68" s="146"/>
      <c r="E68" s="146"/>
      <c r="F68" s="763"/>
      <c r="G68" s="763"/>
      <c r="H68" s="830" t="str">
        <f t="shared" si="2"/>
        <v xml:space="preserve"> </v>
      </c>
    </row>
    <row r="69" spans="1:8">
      <c r="A69" s="118">
        <v>43</v>
      </c>
      <c r="B69" s="305"/>
      <c r="C69" s="146"/>
      <c r="D69" s="146"/>
      <c r="E69" s="146"/>
      <c r="F69" s="763"/>
      <c r="G69" s="763"/>
      <c r="H69" s="830" t="str">
        <f t="shared" si="2"/>
        <v xml:space="preserve"> </v>
      </c>
    </row>
    <row r="70" spans="1:8">
      <c r="A70" s="118">
        <v>44</v>
      </c>
      <c r="B70" s="831"/>
      <c r="C70" s="149"/>
      <c r="D70" s="149"/>
      <c r="E70" s="100" t="s">
        <v>2708</v>
      </c>
      <c r="F70" s="524">
        <f>SUM(F63:F69)</f>
        <v>11379246</v>
      </c>
      <c r="G70" s="524">
        <f>SUM(G63:G69)</f>
        <v>52016880</v>
      </c>
      <c r="H70" s="832">
        <f t="shared" si="2"/>
        <v>4.5712062117296703</v>
      </c>
    </row>
    <row r="71" spans="1:8">
      <c r="A71" s="118">
        <v>45</v>
      </c>
      <c r="B71" s="175"/>
      <c r="C71" s="146"/>
      <c r="D71" s="146"/>
      <c r="E71" s="108"/>
      <c r="F71" s="522"/>
      <c r="G71" s="522"/>
      <c r="H71" s="830"/>
    </row>
    <row r="72" spans="1:8">
      <c r="A72" s="118">
        <v>46</v>
      </c>
      <c r="B72" s="305"/>
      <c r="C72" s="146"/>
      <c r="D72" s="146"/>
      <c r="E72" s="146"/>
      <c r="F72" s="763"/>
      <c r="G72" s="763"/>
      <c r="H72" s="830" t="str">
        <f>IF(ISERR(+G72/+F72)," ",(+G72/+F72))</f>
        <v xml:space="preserve"> </v>
      </c>
    </row>
    <row r="73" spans="1:8">
      <c r="A73" s="118">
        <v>47</v>
      </c>
      <c r="B73" s="305"/>
      <c r="C73" s="146"/>
      <c r="D73" s="146"/>
      <c r="E73" s="108"/>
      <c r="F73" s="522"/>
      <c r="G73" s="522"/>
      <c r="H73" s="830"/>
    </row>
    <row r="74" spans="1:8">
      <c r="A74" s="118">
        <v>48</v>
      </c>
      <c r="B74" s="305"/>
      <c r="C74" s="146"/>
      <c r="D74" s="146"/>
      <c r="E74" s="146"/>
      <c r="F74" s="763"/>
      <c r="G74" s="763"/>
      <c r="H74" s="830" t="str">
        <f t="shared" ref="H74:H88" si="3">IF(ISERR(+G74/+F74)," ",(+G74/+F74))</f>
        <v xml:space="preserve"> </v>
      </c>
    </row>
    <row r="75" spans="1:8">
      <c r="A75" s="118">
        <v>49</v>
      </c>
      <c r="B75" s="305"/>
      <c r="C75" s="146"/>
      <c r="D75" s="146"/>
      <c r="E75" s="146"/>
      <c r="F75" s="763"/>
      <c r="G75" s="763"/>
      <c r="H75" s="830" t="str">
        <f t="shared" si="3"/>
        <v xml:space="preserve"> </v>
      </c>
    </row>
    <row r="76" spans="1:8">
      <c r="A76" s="118">
        <v>50</v>
      </c>
      <c r="B76" s="305"/>
      <c r="C76" s="146"/>
      <c r="D76" s="146"/>
      <c r="E76" s="146"/>
      <c r="F76" s="763"/>
      <c r="G76" s="763"/>
      <c r="H76" s="830" t="str">
        <f t="shared" si="3"/>
        <v xml:space="preserve"> </v>
      </c>
    </row>
    <row r="77" spans="1:8">
      <c r="A77" s="118">
        <v>51</v>
      </c>
      <c r="B77" s="831"/>
      <c r="C77" s="149"/>
      <c r="D77" s="149"/>
      <c r="E77" s="100" t="s">
        <v>2709</v>
      </c>
      <c r="F77" s="524">
        <f>SUM(F71:F76)</f>
        <v>0</v>
      </c>
      <c r="G77" s="524">
        <f>SUM(G71:G76)</f>
        <v>0</v>
      </c>
      <c r="H77" s="832" t="str">
        <f t="shared" si="3"/>
        <v xml:space="preserve"> </v>
      </c>
    </row>
    <row r="78" spans="1:8">
      <c r="A78" s="118">
        <v>52</v>
      </c>
      <c r="B78" s="305"/>
      <c r="C78" s="146"/>
      <c r="D78" s="146"/>
      <c r="E78" s="146"/>
      <c r="F78" s="763"/>
      <c r="G78" s="763"/>
      <c r="H78" s="830" t="str">
        <f t="shared" si="3"/>
        <v xml:space="preserve"> </v>
      </c>
    </row>
    <row r="79" spans="1:8">
      <c r="A79" s="118">
        <v>53</v>
      </c>
      <c r="B79" s="305"/>
      <c r="C79" s="146"/>
      <c r="D79" s="146"/>
      <c r="E79" s="146"/>
      <c r="F79" s="763"/>
      <c r="G79" s="763"/>
      <c r="H79" s="830" t="str">
        <f t="shared" si="3"/>
        <v xml:space="preserve"> </v>
      </c>
    </row>
    <row r="80" spans="1:8">
      <c r="A80" s="118">
        <v>54</v>
      </c>
      <c r="B80" s="175"/>
      <c r="C80" s="146"/>
      <c r="D80" s="146"/>
      <c r="E80" s="847"/>
      <c r="F80" s="522"/>
      <c r="G80" s="522"/>
      <c r="H80" s="830" t="str">
        <f t="shared" si="3"/>
        <v xml:space="preserve"> </v>
      </c>
    </row>
    <row r="81" spans="1:8">
      <c r="A81" s="118">
        <v>55</v>
      </c>
      <c r="B81" s="305"/>
      <c r="C81" s="146"/>
      <c r="D81" s="146"/>
      <c r="E81" s="146"/>
      <c r="F81" s="763"/>
      <c r="G81" s="763"/>
      <c r="H81" s="830" t="str">
        <f t="shared" si="3"/>
        <v xml:space="preserve"> </v>
      </c>
    </row>
    <row r="82" spans="1:8">
      <c r="A82" s="118">
        <v>56</v>
      </c>
      <c r="B82" s="305"/>
      <c r="C82" s="146"/>
      <c r="D82" s="146"/>
      <c r="E82" s="146"/>
      <c r="F82" s="763"/>
      <c r="G82" s="763"/>
      <c r="H82" s="830" t="str">
        <f t="shared" si="3"/>
        <v xml:space="preserve"> </v>
      </c>
    </row>
    <row r="83" spans="1:8">
      <c r="A83" s="118">
        <v>57</v>
      </c>
      <c r="B83" s="305"/>
      <c r="C83" s="146"/>
      <c r="D83" s="146"/>
      <c r="E83" s="146"/>
      <c r="F83" s="763"/>
      <c r="G83" s="763"/>
      <c r="H83" s="830" t="str">
        <f t="shared" si="3"/>
        <v xml:space="preserve"> </v>
      </c>
    </row>
    <row r="84" spans="1:8">
      <c r="A84" s="118">
        <v>58</v>
      </c>
      <c r="B84" s="341"/>
      <c r="C84" s="149"/>
      <c r="D84" s="149"/>
      <c r="E84" s="100" t="s">
        <v>2710</v>
      </c>
      <c r="F84" s="524">
        <f>SUM(F78:F83)</f>
        <v>0</v>
      </c>
      <c r="G84" s="524">
        <f>SUM(G78:G83)</f>
        <v>0</v>
      </c>
      <c r="H84" s="832" t="str">
        <f t="shared" si="3"/>
        <v xml:space="preserve"> </v>
      </c>
    </row>
    <row r="85" spans="1:8">
      <c r="A85" s="118">
        <v>59</v>
      </c>
      <c r="B85" s="305"/>
      <c r="C85" s="146"/>
      <c r="D85" s="146"/>
      <c r="E85" s="146"/>
      <c r="F85" s="763"/>
      <c r="G85" s="763"/>
      <c r="H85" s="830" t="str">
        <f t="shared" si="3"/>
        <v xml:space="preserve"> </v>
      </c>
    </row>
    <row r="86" spans="1:8">
      <c r="A86" s="118">
        <v>60</v>
      </c>
      <c r="B86" s="305"/>
      <c r="C86" s="146"/>
      <c r="D86" s="146"/>
      <c r="E86" s="146"/>
      <c r="F86" s="763"/>
      <c r="G86" s="763"/>
      <c r="H86" s="830" t="str">
        <f t="shared" si="3"/>
        <v xml:space="preserve"> </v>
      </c>
    </row>
    <row r="87" spans="1:8">
      <c r="A87" s="118">
        <v>61</v>
      </c>
      <c r="B87" s="305"/>
      <c r="C87" s="146"/>
      <c r="D87" s="146"/>
      <c r="E87" s="847"/>
      <c r="F87" s="763"/>
      <c r="G87" s="763"/>
      <c r="H87" s="830" t="str">
        <f t="shared" si="3"/>
        <v xml:space="preserve"> </v>
      </c>
    </row>
    <row r="88" spans="1:8">
      <c r="A88" s="118">
        <v>62</v>
      </c>
      <c r="B88" s="305"/>
      <c r="C88" s="146"/>
      <c r="D88" s="146"/>
      <c r="E88" s="146"/>
      <c r="F88" s="763"/>
      <c r="G88" s="763"/>
      <c r="H88" s="830" t="str">
        <f t="shared" si="3"/>
        <v xml:space="preserve"> </v>
      </c>
    </row>
    <row r="89" spans="1:8">
      <c r="A89" s="118">
        <v>63</v>
      </c>
      <c r="B89" s="175"/>
      <c r="C89" s="146"/>
      <c r="D89" s="146"/>
      <c r="E89" s="108"/>
      <c r="F89" s="522"/>
      <c r="G89" s="522"/>
      <c r="H89" s="830"/>
    </row>
    <row r="90" spans="1:8">
      <c r="A90" s="118">
        <v>64</v>
      </c>
      <c r="B90" s="305"/>
      <c r="C90" s="146"/>
      <c r="D90" s="146"/>
      <c r="E90" s="146"/>
      <c r="F90" s="763"/>
      <c r="G90" s="763"/>
      <c r="H90" s="830"/>
    </row>
    <row r="91" spans="1:8">
      <c r="A91" s="118">
        <v>65</v>
      </c>
      <c r="B91" s="831"/>
      <c r="C91" s="149"/>
      <c r="D91" s="149"/>
      <c r="E91" s="100" t="s">
        <v>2711</v>
      </c>
      <c r="F91" s="524">
        <f>SUM(F85:F90)</f>
        <v>0</v>
      </c>
      <c r="G91" s="524">
        <f>SUM(G85:G90)</f>
        <v>0</v>
      </c>
      <c r="H91" s="832" t="str">
        <f t="shared" ref="H91:H98" si="4">IF(ISERR(+G91/+F91)," ",(+G91/+F91))</f>
        <v xml:space="preserve"> </v>
      </c>
    </row>
    <row r="92" spans="1:8">
      <c r="A92" s="118">
        <v>66</v>
      </c>
      <c r="B92" s="305"/>
      <c r="C92" s="146"/>
      <c r="D92" s="146"/>
      <c r="E92" s="146"/>
      <c r="F92" s="763"/>
      <c r="G92" s="763"/>
      <c r="H92" s="830" t="str">
        <f t="shared" si="4"/>
        <v xml:space="preserve"> </v>
      </c>
    </row>
    <row r="93" spans="1:8">
      <c r="A93" s="118">
        <v>67</v>
      </c>
      <c r="B93" s="305"/>
      <c r="C93" s="146"/>
      <c r="D93" s="146"/>
      <c r="E93" s="146"/>
      <c r="F93" s="763"/>
      <c r="G93" s="763"/>
      <c r="H93" s="830" t="str">
        <f t="shared" si="4"/>
        <v xml:space="preserve"> </v>
      </c>
    </row>
    <row r="94" spans="1:8">
      <c r="A94" s="118">
        <v>68</v>
      </c>
      <c r="B94" s="305"/>
      <c r="C94" s="146"/>
      <c r="D94" s="146"/>
      <c r="E94" s="847"/>
      <c r="F94" s="763"/>
      <c r="G94" s="763"/>
      <c r="H94" s="830" t="str">
        <f t="shared" si="4"/>
        <v xml:space="preserve"> </v>
      </c>
    </row>
    <row r="95" spans="1:8">
      <c r="A95" s="118">
        <v>69</v>
      </c>
      <c r="B95" s="305"/>
      <c r="C95" s="146"/>
      <c r="D95" s="146"/>
      <c r="E95" s="146"/>
      <c r="F95" s="763"/>
      <c r="G95" s="763"/>
      <c r="H95" s="830" t="str">
        <f t="shared" si="4"/>
        <v xml:space="preserve"> </v>
      </c>
    </row>
    <row r="96" spans="1:8">
      <c r="A96" s="118">
        <v>70</v>
      </c>
      <c r="B96" s="305"/>
      <c r="C96" s="146"/>
      <c r="D96" s="146"/>
      <c r="E96" s="146"/>
      <c r="F96" s="763"/>
      <c r="G96" s="763"/>
      <c r="H96" s="830" t="str">
        <f t="shared" si="4"/>
        <v xml:space="preserve"> </v>
      </c>
    </row>
    <row r="97" spans="1:8">
      <c r="A97" s="118">
        <v>71</v>
      </c>
      <c r="B97" s="305"/>
      <c r="C97" s="146"/>
      <c r="D97" s="146"/>
      <c r="E97" s="146"/>
      <c r="F97" s="763"/>
      <c r="G97" s="763"/>
      <c r="H97" s="830" t="str">
        <f t="shared" si="4"/>
        <v xml:space="preserve"> </v>
      </c>
    </row>
    <row r="98" spans="1:8" ht="15.75" thickBot="1">
      <c r="A98" s="369">
        <v>72</v>
      </c>
      <c r="B98" s="848"/>
      <c r="C98" s="834"/>
      <c r="D98" s="834"/>
      <c r="E98" s="124" t="s">
        <v>2712</v>
      </c>
      <c r="F98" s="632">
        <f>SUM(F92:F97)</f>
        <v>0</v>
      </c>
      <c r="G98" s="632">
        <f>SUM(G92:G97)</f>
        <v>0</v>
      </c>
      <c r="H98" s="835" t="str">
        <f t="shared" si="4"/>
        <v xml:space="preserve"> </v>
      </c>
    </row>
    <row r="99" spans="1:8">
      <c r="A99" s="85"/>
      <c r="B99" s="85"/>
      <c r="C99" s="85"/>
      <c r="D99" s="85"/>
      <c r="E99" s="85"/>
      <c r="F99" s="85"/>
      <c r="G99" s="85"/>
      <c r="H99" s="70" t="s">
        <v>1201</v>
      </c>
    </row>
    <row r="100" spans="1:8">
      <c r="A100" s="121" t="s">
        <v>2713</v>
      </c>
      <c r="B100" s="121"/>
      <c r="C100" s="121"/>
      <c r="D100" s="121"/>
      <c r="E100" s="121"/>
      <c r="F100" s="121"/>
      <c r="G100" s="121"/>
      <c r="H100" s="121"/>
    </row>
    <row r="101" spans="1:8">
      <c r="A101" s="85"/>
      <c r="B101" s="85"/>
      <c r="C101" s="85"/>
      <c r="D101" s="85"/>
      <c r="E101" s="85"/>
      <c r="F101" s="85"/>
      <c r="G101" s="85"/>
      <c r="H101" s="85"/>
    </row>
    <row r="102" spans="1:8">
      <c r="A102" s="85"/>
      <c r="B102" s="85"/>
      <c r="C102" s="85"/>
      <c r="D102" s="85"/>
      <c r="E102" s="85"/>
      <c r="F102" s="85"/>
      <c r="G102" s="85"/>
      <c r="H102" s="85"/>
    </row>
    <row r="103" spans="1:8">
      <c r="A103" s="85"/>
      <c r="B103" s="85"/>
      <c r="C103" s="85"/>
      <c r="D103" s="85"/>
      <c r="E103" s="85"/>
      <c r="F103" s="85"/>
      <c r="G103" s="85"/>
      <c r="H103" s="85"/>
    </row>
    <row r="104" spans="1:8">
      <c r="A104" s="85"/>
      <c r="B104" s="85"/>
      <c r="C104" s="85"/>
      <c r="D104" s="85"/>
      <c r="E104" s="85"/>
      <c r="F104" s="85"/>
      <c r="G104" s="85"/>
      <c r="H104" s="85"/>
    </row>
    <row r="105" spans="1:8">
      <c r="A105" s="85"/>
      <c r="B105" s="70"/>
      <c r="C105" s="85"/>
      <c r="D105" s="85"/>
      <c r="E105" s="85"/>
      <c r="F105" s="85"/>
      <c r="G105" s="85"/>
      <c r="H105" s="85"/>
    </row>
    <row r="106" spans="1:8">
      <c r="A106" s="85"/>
      <c r="B106" s="85"/>
      <c r="C106" s="85"/>
      <c r="D106" s="85"/>
      <c r="E106" s="85"/>
      <c r="F106" s="85"/>
      <c r="G106" s="85"/>
      <c r="H106" s="85"/>
    </row>
    <row r="107" spans="1:8">
      <c r="A107" s="85"/>
      <c r="B107" s="85"/>
      <c r="C107" s="85"/>
      <c r="D107" s="85"/>
      <c r="E107" s="85"/>
      <c r="F107" s="85"/>
      <c r="G107" s="85"/>
      <c r="H107" s="85"/>
    </row>
    <row r="108" spans="1:8">
      <c r="A108" s="85"/>
      <c r="B108" s="70"/>
      <c r="C108" s="85"/>
      <c r="D108" s="85"/>
      <c r="E108" s="85"/>
      <c r="F108" s="85"/>
      <c r="G108" s="85"/>
      <c r="H108" s="85"/>
    </row>
    <row r="109" spans="1:8">
      <c r="A109" s="85"/>
      <c r="B109" s="70"/>
      <c r="C109" s="85"/>
      <c r="D109" s="85"/>
      <c r="E109" s="85"/>
      <c r="F109" s="85"/>
      <c r="G109" s="85"/>
      <c r="H109" s="85"/>
    </row>
    <row r="110" spans="1:8">
      <c r="A110" s="85"/>
      <c r="B110" s="70"/>
      <c r="C110" s="85"/>
      <c r="D110" s="85"/>
      <c r="E110" s="85"/>
      <c r="F110" s="85"/>
      <c r="G110" s="85"/>
      <c r="H110" s="85"/>
    </row>
    <row r="111" spans="1:8">
      <c r="A111" s="85"/>
      <c r="B111" s="70"/>
      <c r="C111" s="85"/>
      <c r="D111" s="85"/>
      <c r="E111" s="85"/>
      <c r="F111" s="85"/>
      <c r="G111" s="85"/>
      <c r="H111" s="85"/>
    </row>
    <row r="112" spans="1:8">
      <c r="A112" s="85"/>
      <c r="B112" s="70"/>
      <c r="C112" s="85"/>
      <c r="D112" s="85"/>
      <c r="E112" s="85"/>
      <c r="F112" s="85"/>
      <c r="G112" s="85"/>
      <c r="H112" s="85"/>
    </row>
    <row r="113" spans="1:8">
      <c r="A113" s="85"/>
      <c r="B113" s="70"/>
      <c r="C113" s="85"/>
      <c r="D113" s="85"/>
      <c r="E113" s="85"/>
      <c r="F113" s="85"/>
      <c r="G113" s="85"/>
      <c r="H113" s="85"/>
    </row>
    <row r="114" spans="1:8">
      <c r="A114" s="85"/>
      <c r="B114" s="85"/>
      <c r="C114" s="85"/>
      <c r="D114" s="85"/>
      <c r="E114" s="85"/>
      <c r="F114" s="85"/>
      <c r="G114" s="85"/>
      <c r="H114" s="85"/>
    </row>
    <row r="115" spans="1:8">
      <c r="A115" s="85"/>
      <c r="B115" s="85"/>
      <c r="C115" s="85"/>
      <c r="D115" s="85"/>
      <c r="E115" s="85"/>
      <c r="F115" s="85"/>
      <c r="G115" s="85"/>
      <c r="H115" s="85"/>
    </row>
    <row r="116" spans="1:8">
      <c r="A116" s="85"/>
      <c r="B116" s="70"/>
      <c r="C116" s="85"/>
      <c r="D116" s="85"/>
      <c r="E116" s="85"/>
      <c r="F116" s="85"/>
      <c r="G116" s="85"/>
      <c r="H116" s="85"/>
    </row>
    <row r="117" spans="1:8">
      <c r="A117" s="85"/>
      <c r="B117" s="70"/>
      <c r="C117" s="85"/>
      <c r="D117" s="85"/>
      <c r="E117" s="85"/>
      <c r="F117" s="85"/>
      <c r="G117" s="85"/>
      <c r="H117" s="85"/>
    </row>
    <row r="118" spans="1:8">
      <c r="A118" s="85"/>
      <c r="B118" s="70"/>
      <c r="C118" s="85"/>
      <c r="D118" s="85"/>
      <c r="E118" s="85"/>
      <c r="F118" s="85"/>
      <c r="G118" s="85"/>
      <c r="H118" s="85"/>
    </row>
    <row r="119" spans="1:8">
      <c r="A119" s="85"/>
      <c r="B119" s="70"/>
      <c r="C119" s="85"/>
      <c r="D119" s="85"/>
      <c r="E119" s="85"/>
      <c r="F119" s="85"/>
      <c r="G119" s="85"/>
      <c r="H119" s="85"/>
    </row>
    <row r="120" spans="1:8">
      <c r="A120" s="85"/>
      <c r="B120" s="70"/>
      <c r="C120" s="85"/>
      <c r="D120" s="85"/>
      <c r="E120" s="85"/>
      <c r="F120" s="85"/>
      <c r="G120" s="85"/>
      <c r="H120" s="85"/>
    </row>
    <row r="121" spans="1:8">
      <c r="A121" s="85"/>
      <c r="B121" s="70"/>
      <c r="C121" s="85"/>
      <c r="D121" s="85"/>
      <c r="E121" s="85"/>
      <c r="F121" s="85"/>
      <c r="G121" s="85"/>
      <c r="H121" s="85"/>
    </row>
  </sheetData>
  <customSheetViews>
    <customSheetView guid="{4928BF23-7841-445B-B276-4DDA011E86BA}" scale="70" colorId="22" fitToPage="1">
      <selection activeCell="B44" sqref="B44"/>
      <rowBreaks count="1" manualBreakCount="1">
        <brk id="50" max="16383" man="1"/>
      </rowBreaks>
      <pageMargins left="0.5" right="0.5" top="0.5" bottom="0.5" header="0" footer="0"/>
      <printOptions horizontalCentered="1" verticalCentered="1"/>
      <pageSetup scale="72" fitToHeight="2" orientation="landscape" r:id="rId1"/>
      <headerFooter alignWithMargins="0"/>
    </customSheetView>
    <customSheetView guid="{10BEBEA5-666D-4E42-8C33-BE2CECB0CEEE}" scale="70" colorId="22" fitToPage="1">
      <selection activeCell="G66" sqref="G66"/>
      <rowBreaks count="1" manualBreakCount="1">
        <brk id="50" max="16383" man="1"/>
      </rowBreaks>
      <pageMargins left="0.5" right="0.5" top="0.5" bottom="0.5" header="0" footer="0"/>
      <printOptions horizontalCentered="1" verticalCentered="1"/>
      <pageSetup scale="70" fitToHeight="2" orientation="landscape" r:id="rId2"/>
      <headerFooter alignWithMargins="0"/>
    </customSheetView>
    <customSheetView guid="{7EABFE2B-86ED-418A-B3E7-C3498E6134E5}" scale="70" colorId="22" fitToPage="1">
      <selection activeCell="G66" sqref="G66"/>
      <rowBreaks count="1" manualBreakCount="1">
        <brk id="50" max="16383" man="1"/>
      </rowBreaks>
      <pageMargins left="0.5" right="0.5" top="0.5" bottom="0.5" header="0" footer="0"/>
      <printOptions horizontalCentered="1" verticalCentered="1"/>
      <pageSetup scale="70" fitToHeight="2" orientation="landscape" r:id="rId3"/>
      <headerFooter alignWithMargins="0"/>
    </customSheetView>
    <customSheetView guid="{8787D503-0E53-496F-A823-DBDA291CFB74}" scale="70" colorId="22" fitToPage="1" topLeftCell="A37">
      <selection activeCell="G66" sqref="G66"/>
      <rowBreaks count="2" manualBreakCount="2">
        <brk id="50" max="16383" man="1"/>
        <brk id="100" max="16383" man="1"/>
      </rowBreaks>
      <pageMargins left="0.5" right="0.5" top="0.5" bottom="0.5" header="0" footer="0"/>
      <printOptions horizontalCentered="1" verticalCentered="1"/>
      <pageSetup scale="72" fitToHeight="2" orientation="landscape" r:id="rId4"/>
      <headerFooter alignWithMargins="0"/>
    </customSheetView>
    <customSheetView guid="{56FC0D8B-DE78-4144-BF1E-B4BF4CC15D6C}" scale="70" colorId="22" fitToPage="1" topLeftCell="A37">
      <selection activeCell="G66" sqref="G66"/>
      <rowBreaks count="2" manualBreakCount="2">
        <brk id="50" max="16383" man="1"/>
        <brk id="100" max="16383" man="1"/>
      </rowBreaks>
      <pageMargins left="0.5" right="0.5" top="0.5" bottom="0.5" header="0" footer="0"/>
      <printOptions horizontalCentered="1" verticalCentered="1"/>
      <pageSetup scale="72" fitToHeight="2" orientation="landscape" r:id="rId5"/>
      <headerFooter alignWithMargins="0"/>
    </customSheetView>
    <customSheetView guid="{22D28A66-17F3-4A9A-B88B-6F61E2AD90F2}" scale="70" colorId="22" fitToPage="1" topLeftCell="A37">
      <selection activeCell="G66" sqref="G66"/>
      <rowBreaks count="2" manualBreakCount="2">
        <brk id="50" max="16383" man="1"/>
        <brk id="100" max="16383" man="1"/>
      </rowBreaks>
      <pageMargins left="0.5" right="0.5" top="0.5" bottom="0.5" header="0" footer="0"/>
      <printOptions horizontalCentered="1" verticalCentered="1"/>
      <pageSetup scale="72" fitToHeight="2" orientation="landscape" r:id="rId6"/>
      <headerFooter alignWithMargins="0"/>
    </customSheetView>
    <customSheetView guid="{38FEF62C-E434-43FF-91B6-A4BAF1D28941}" scale="70" colorId="22" fitToPage="1" topLeftCell="A37">
      <selection activeCell="G66" sqref="G66"/>
      <rowBreaks count="2" manualBreakCount="2">
        <brk id="50" max="16383" man="1"/>
        <brk id="100" max="16383" man="1"/>
      </rowBreaks>
      <pageMargins left="0.5" right="0.5" top="0.5" bottom="0.5" header="0" footer="0"/>
      <printOptions horizontalCentered="1" verticalCentered="1"/>
      <pageSetup scale="72" fitToHeight="2" orientation="landscape" r:id="rId7"/>
      <headerFooter alignWithMargins="0"/>
    </customSheetView>
    <customSheetView guid="{3B00EE9E-100B-4E0B-97A5-9938B41F46C6}" scale="70" colorId="22" fitToPage="1" topLeftCell="A37">
      <selection activeCell="G66" sqref="G66"/>
      <rowBreaks count="2" manualBreakCount="2">
        <brk id="50" max="16383" man="1"/>
        <brk id="100" max="16383" man="1"/>
      </rowBreaks>
      <pageMargins left="0.5" right="0.5" top="0.5" bottom="0.5" header="0" footer="0"/>
      <printOptions horizontalCentered="1" verticalCentered="1"/>
      <pageSetup scale="72" fitToHeight="2" orientation="landscape" r:id="rId8"/>
      <headerFooter alignWithMargins="0"/>
    </customSheetView>
    <customSheetView guid="{70140D13-E05C-4A32-B097-7656031EFC54}" scale="70" colorId="22" fitToPage="1">
      <rowBreaks count="1" manualBreakCount="1">
        <brk id="50" max="16383" man="1"/>
      </rowBreaks>
      <pageMargins left="0.5" right="0.5" top="0.5" bottom="0.5" header="0" footer="0"/>
      <printOptions horizontalCentered="1" verticalCentered="1"/>
      <pageSetup scale="70" fitToHeight="2" orientation="landscape" r:id="rId9"/>
      <headerFooter alignWithMargins="0"/>
    </customSheetView>
    <customSheetView guid="{3A57D69F-D25D-44C3-9DE0-88B774091642}" scale="70" colorId="22" fitToPage="1">
      <rowBreaks count="1" manualBreakCount="1">
        <brk id="50" max="16383" man="1"/>
      </rowBreaks>
      <pageMargins left="0.5" right="0.5" top="0.5" bottom="0.5" header="0" footer="0"/>
      <printOptions horizontalCentered="1" verticalCentered="1"/>
      <pageSetup scale="70" fitToHeight="2" orientation="landscape" r:id="rId10"/>
      <headerFooter alignWithMargins="0"/>
    </customSheetView>
    <customSheetView guid="{CA9A34E5-DE78-429D-AEC4-74C7250B775C}" scale="70" colorId="22" showPageBreaks="1" fitToPage="1" topLeftCell="A37">
      <selection activeCell="G66" sqref="G66"/>
      <rowBreaks count="2" manualBreakCount="2">
        <brk id="50" max="16383" man="1"/>
        <brk id="100" max="16383" man="1"/>
      </rowBreaks>
      <pageMargins left="0.5" right="0.5" top="0.5" bottom="0.5" header="0" footer="0"/>
      <printOptions horizontalCentered="1" verticalCentered="1"/>
      <pageSetup scale="72" fitToHeight="2" orientation="landscape" r:id="rId11"/>
      <headerFooter alignWithMargins="0"/>
    </customSheetView>
    <customSheetView guid="{B4A791FD-BFAC-4ED1-AC79-FF865E98E4E3}" scale="70" colorId="22" fitToPage="1" topLeftCell="A37">
      <selection activeCell="G66" sqref="G66"/>
      <rowBreaks count="2" manualBreakCount="2">
        <brk id="50" max="16383" man="1"/>
        <brk id="100" max="16383" man="1"/>
      </rowBreaks>
      <pageMargins left="0.5" right="0.5" top="0.5" bottom="0.5" header="0" footer="0"/>
      <printOptions horizontalCentered="1" verticalCentered="1"/>
      <pageSetup scale="72" fitToHeight="2" orientation="landscape" r:id="rId12"/>
      <headerFooter alignWithMargins="0"/>
    </customSheetView>
    <customSheetView guid="{1DFCFAAB-BEA9-4033-B573-C1428C6D4616}" scale="70" colorId="22" fitToPage="1" topLeftCell="A37">
      <selection activeCell="G66" sqref="G66"/>
      <rowBreaks count="2" manualBreakCount="2">
        <brk id="50" max="16383" man="1"/>
        <brk id="100" max="16383" man="1"/>
      </rowBreaks>
      <pageMargins left="0.5" right="0.5" top="0.5" bottom="0.5" header="0" footer="0"/>
      <printOptions horizontalCentered="1" verticalCentered="1"/>
      <pageSetup scale="72" fitToHeight="2" orientation="landscape" r:id="rId13"/>
      <headerFooter alignWithMargins="0"/>
    </customSheetView>
    <customSheetView guid="{24B34512-AD5F-4011-887B-567D11190E35}" scale="70" colorId="22" fitToPage="1">
      <selection activeCell="G66" sqref="G66"/>
      <rowBreaks count="1" manualBreakCount="1">
        <brk id="50" max="16383" man="1"/>
      </rowBreaks>
      <pageMargins left="0.5" right="0.5" top="0.5" bottom="0.5" header="0" footer="0"/>
      <printOptions horizontalCentered="1" verticalCentered="1"/>
      <pageSetup scale="70" fitToHeight="2" orientation="landscape" r:id="rId14"/>
      <headerFooter alignWithMargins="0"/>
    </customSheetView>
  </customSheetViews>
  <printOptions horizontalCentered="1" verticalCentered="1"/>
  <pageMargins left="0.5" right="0.5" top="0.5" bottom="0.5" header="0" footer="0"/>
  <pageSetup scale="72" fitToHeight="2" orientation="landscape" r:id="rId15"/>
  <headerFooter alignWithMargins="0"/>
  <rowBreaks count="1" manualBreakCount="1">
    <brk id="50" max="16383" man="1"/>
  </rowBreaks>
</worksheet>
</file>

<file path=xl/worksheets/sheet52.xml><?xml version="1.0" encoding="utf-8"?>
<worksheet xmlns="http://schemas.openxmlformats.org/spreadsheetml/2006/main" xmlns:r="http://schemas.openxmlformats.org/officeDocument/2006/relationships">
  <sheetPr transitionEvaluation="1">
    <pageSetUpPr fitToPage="1"/>
  </sheetPr>
  <dimension ref="A1:C59"/>
  <sheetViews>
    <sheetView defaultGridColor="0" topLeftCell="A13" colorId="22" zoomScale="70" zoomScaleNormal="70" workbookViewId="0">
      <selection activeCell="E31" sqref="E31"/>
    </sheetView>
  </sheetViews>
  <sheetFormatPr defaultColWidth="9.6640625" defaultRowHeight="15"/>
  <cols>
    <col min="1" max="1" width="47.88671875" customWidth="1"/>
    <col min="2" max="2" width="52.88671875" customWidth="1"/>
    <col min="3" max="3" width="23.6640625" customWidth="1"/>
  </cols>
  <sheetData>
    <row r="1" spans="1:3" ht="15.75" thickBot="1">
      <c r="A1" s="43" t="str">
        <f>'Data Sheet'!$A$49</f>
        <v>Annual Report of Central Hudson Gas &amp; Electric Corp.</v>
      </c>
      <c r="B1" s="191" t="str">
        <f>'Data Sheet'!$A$45</f>
        <v>Year ended December 31, 2013</v>
      </c>
      <c r="C1" s="191"/>
    </row>
    <row r="2" spans="1:3">
      <c r="A2" s="44"/>
      <c r="B2" s="45"/>
      <c r="C2" s="46"/>
    </row>
    <row r="3" spans="1:3" ht="15.75">
      <c r="A3" s="89" t="s">
        <v>2714</v>
      </c>
      <c r="B3" s="48"/>
      <c r="C3" s="49"/>
    </row>
    <row r="4" spans="1:3">
      <c r="A4" s="50"/>
      <c r="C4" s="51"/>
    </row>
    <row r="5" spans="1:3">
      <c r="A5" s="50" t="s">
        <v>1387</v>
      </c>
      <c r="C5" s="51"/>
    </row>
    <row r="6" spans="1:3">
      <c r="A6" s="50" t="s">
        <v>1388</v>
      </c>
      <c r="C6" s="51"/>
    </row>
    <row r="7" spans="1:3">
      <c r="A7" s="50"/>
      <c r="C7" s="51"/>
    </row>
    <row r="8" spans="1:3">
      <c r="A8" s="50" t="s">
        <v>1389</v>
      </c>
      <c r="C8" s="51"/>
    </row>
    <row r="9" spans="1:3">
      <c r="A9" s="50" t="s">
        <v>1390</v>
      </c>
      <c r="C9" s="51"/>
    </row>
    <row r="10" spans="1:3">
      <c r="A10" s="564"/>
      <c r="B10" s="181"/>
      <c r="C10" s="182"/>
    </row>
    <row r="11" spans="1:3">
      <c r="A11" s="92" t="s">
        <v>3587</v>
      </c>
      <c r="C11" s="51"/>
    </row>
    <row r="12" spans="1:3">
      <c r="A12" s="50"/>
      <c r="C12" s="51"/>
    </row>
    <row r="13" spans="1:3">
      <c r="A13" s="1568" t="s">
        <v>3577</v>
      </c>
      <c r="C13" s="51"/>
    </row>
    <row r="14" spans="1:3">
      <c r="A14" s="50"/>
      <c r="C14" s="51"/>
    </row>
    <row r="15" spans="1:3">
      <c r="A15" s="1568" t="s">
        <v>3578</v>
      </c>
      <c r="C15" s="51"/>
    </row>
    <row r="16" spans="1:3">
      <c r="A16" s="50"/>
      <c r="C16" s="51"/>
    </row>
    <row r="17" spans="1:3">
      <c r="A17" s="92" t="s">
        <v>3588</v>
      </c>
      <c r="C17" s="51"/>
    </row>
    <row r="18" spans="1:3">
      <c r="A18" s="50" t="s">
        <v>3579</v>
      </c>
      <c r="C18" s="51"/>
    </row>
    <row r="19" spans="1:3">
      <c r="A19" s="50"/>
      <c r="C19" s="51"/>
    </row>
    <row r="20" spans="1:3">
      <c r="A20" s="1568" t="s">
        <v>3580</v>
      </c>
      <c r="C20" s="51"/>
    </row>
    <row r="21" spans="1:3">
      <c r="A21" s="50"/>
      <c r="C21" s="51"/>
    </row>
    <row r="22" spans="1:3">
      <c r="A22" s="92" t="s">
        <v>3589</v>
      </c>
      <c r="C22" s="51"/>
    </row>
    <row r="23" spans="1:3">
      <c r="A23" s="50"/>
      <c r="C23" s="51"/>
    </row>
    <row r="24" spans="1:3">
      <c r="A24" s="1568" t="s">
        <v>993</v>
      </c>
      <c r="C24" s="51"/>
    </row>
    <row r="25" spans="1:3">
      <c r="A25" s="50"/>
      <c r="C25" s="51"/>
    </row>
    <row r="26" spans="1:3">
      <c r="A26" s="92" t="s">
        <v>3590</v>
      </c>
      <c r="C26" s="51"/>
    </row>
    <row r="27" spans="1:3">
      <c r="A27" s="50" t="s">
        <v>3581</v>
      </c>
      <c r="C27" s="51"/>
    </row>
    <row r="28" spans="1:3">
      <c r="A28" s="50" t="s">
        <v>3582</v>
      </c>
      <c r="C28" s="51"/>
    </row>
    <row r="29" spans="1:3">
      <c r="A29" s="50" t="s">
        <v>3583</v>
      </c>
      <c r="C29" s="51"/>
    </row>
    <row r="30" spans="1:3">
      <c r="A30" s="50"/>
      <c r="C30" s="51"/>
    </row>
    <row r="31" spans="1:3">
      <c r="A31" s="1568" t="s">
        <v>998</v>
      </c>
      <c r="C31" s="51"/>
    </row>
    <row r="32" spans="1:3">
      <c r="A32" s="50"/>
      <c r="C32" s="51"/>
    </row>
    <row r="33" spans="1:3">
      <c r="A33" s="92" t="s">
        <v>3591</v>
      </c>
      <c r="C33" s="51"/>
    </row>
    <row r="34" spans="1:3">
      <c r="A34" s="50" t="s">
        <v>3584</v>
      </c>
      <c r="C34" s="51"/>
    </row>
    <row r="35" spans="1:3">
      <c r="A35" s="50"/>
      <c r="C35" s="51"/>
    </row>
    <row r="36" spans="1:3">
      <c r="A36" s="50"/>
      <c r="B36" s="1653"/>
      <c r="C36" s="51"/>
    </row>
    <row r="37" spans="1:3">
      <c r="A37" s="1568" t="s">
        <v>3585</v>
      </c>
      <c r="C37" s="51"/>
    </row>
    <row r="38" spans="1:3">
      <c r="A38" s="50"/>
      <c r="C38" s="51"/>
    </row>
    <row r="39" spans="1:3">
      <c r="A39" s="92" t="s">
        <v>3592</v>
      </c>
      <c r="C39" s="51"/>
    </row>
    <row r="40" spans="1:3">
      <c r="A40" s="50" t="s">
        <v>3586</v>
      </c>
      <c r="C40" s="51"/>
    </row>
    <row r="41" spans="1:3" ht="15.75" thickBot="1">
      <c r="A41" s="133"/>
      <c r="B41" s="61"/>
      <c r="C41" s="62"/>
    </row>
    <row r="42" spans="1:3">
      <c r="C42" s="129" t="s">
        <v>2356</v>
      </c>
    </row>
    <row r="43" spans="1:3">
      <c r="A43" s="48" t="s">
        <v>1391</v>
      </c>
      <c r="B43" s="48"/>
      <c r="C43" s="48"/>
    </row>
    <row r="44" spans="1:3">
      <c r="B44" s="1653"/>
    </row>
    <row r="51" spans="1:1">
      <c r="A51" s="70"/>
    </row>
    <row r="54" spans="1:1">
      <c r="A54" s="70"/>
    </row>
    <row r="55" spans="1:1">
      <c r="A55" s="70"/>
    </row>
    <row r="56" spans="1:1">
      <c r="A56" s="70"/>
    </row>
    <row r="57" spans="1:1">
      <c r="A57" s="70"/>
    </row>
    <row r="58" spans="1:1">
      <c r="A58" s="70"/>
    </row>
    <row r="59" spans="1:1">
      <c r="A59" s="70"/>
    </row>
  </sheetData>
  <customSheetViews>
    <customSheetView guid="{4928BF23-7841-445B-B276-4DDA011E86BA}" scale="70" colorId="22" fitToPage="1" topLeftCell="A4">
      <selection activeCell="B44" sqref="B44"/>
      <pageMargins left="0.5" right="0.5" top="0.5" bottom="0.5" header="0" footer="0"/>
      <printOptions horizontalCentered="1" verticalCentered="1"/>
      <pageSetup scale="83" orientation="landscape" r:id="rId1"/>
      <headerFooter alignWithMargins="0"/>
    </customSheetView>
    <customSheetView guid="{10BEBEA5-666D-4E42-8C33-BE2CECB0CEEE}" scale="70" colorId="22" fitToPage="1">
      <pageMargins left="0.5" right="0.5" top="0.5" bottom="0.5" header="0" footer="0"/>
      <printOptions horizontalCentered="1" verticalCentered="1"/>
      <pageSetup scale="82" orientation="landscape" r:id="rId2"/>
      <headerFooter alignWithMargins="0"/>
    </customSheetView>
    <customSheetView guid="{7EABFE2B-86ED-418A-B3E7-C3498E6134E5}" scale="70" colorId="22" fitToPage="1">
      <pageMargins left="0.5" right="0.5" top="0.5" bottom="0.5" header="0" footer="0"/>
      <printOptions horizontalCentered="1" verticalCentered="1"/>
      <pageSetup scale="82" orientation="landscape" r:id="rId3"/>
      <headerFooter alignWithMargins="0"/>
    </customSheetView>
    <customSheetView guid="{8787D503-0E53-496F-A823-DBDA291CFB74}" scale="70" colorId="22" fitToPage="1">
      <pageMargins left="0.5" right="0.5" top="0.5" bottom="0.5" header="0" footer="0"/>
      <printOptions horizontalCentered="1" verticalCentered="1"/>
      <pageSetup scale="82" orientation="landscape" r:id="rId4"/>
      <headerFooter alignWithMargins="0"/>
    </customSheetView>
    <customSheetView guid="{56FC0D8B-DE78-4144-BF1E-B4BF4CC15D6C}" scale="70" colorId="22" fitToPage="1">
      <pageMargins left="0.5" right="0.5" top="0.5" bottom="0.5" header="0" footer="0"/>
      <printOptions horizontalCentered="1" verticalCentered="1"/>
      <pageSetup scale="82" orientation="landscape" r:id="rId5"/>
      <headerFooter alignWithMargins="0"/>
    </customSheetView>
    <customSheetView guid="{22D28A66-17F3-4A9A-B88B-6F61E2AD90F2}" scale="70" colorId="22" fitToPage="1">
      <pageMargins left="0.5" right="0.5" top="0.5" bottom="0.5" header="0" footer="0"/>
      <printOptions horizontalCentered="1" verticalCentered="1"/>
      <pageSetup scale="82" orientation="landscape" r:id="rId6"/>
      <headerFooter alignWithMargins="0"/>
    </customSheetView>
    <customSheetView guid="{38FEF62C-E434-43FF-91B6-A4BAF1D28941}" scale="70" colorId="22" fitToPage="1">
      <pageMargins left="0.5" right="0.5" top="0.5" bottom="0.5" header="0" footer="0"/>
      <printOptions horizontalCentered="1" verticalCentered="1"/>
      <pageSetup scale="82" orientation="landscape" r:id="rId7"/>
      <headerFooter alignWithMargins="0"/>
    </customSheetView>
    <customSheetView guid="{3B00EE9E-100B-4E0B-97A5-9938B41F46C6}" scale="70" colorId="22" fitToPage="1">
      <pageMargins left="0.5" right="0.5" top="0.5" bottom="0.5" header="0" footer="0"/>
      <printOptions horizontalCentered="1" verticalCentered="1"/>
      <pageSetup scale="82" orientation="landscape" r:id="rId8"/>
      <headerFooter alignWithMargins="0"/>
    </customSheetView>
    <customSheetView guid="{70140D13-E05C-4A32-B097-7656031EFC54}" scale="70" colorId="22" fitToPage="1">
      <pageMargins left="0.5" right="0.5" top="0.5" bottom="0.5" header="0" footer="0"/>
      <printOptions horizontalCentered="1" verticalCentered="1"/>
      <pageSetup scale="82" orientation="landscape" r:id="rId9"/>
      <headerFooter alignWithMargins="0"/>
    </customSheetView>
    <customSheetView guid="{3A57D69F-D25D-44C3-9DE0-88B774091642}" scale="70" colorId="22" fitToPage="1">
      <pageMargins left="0.5" right="0.5" top="0.5" bottom="0.5" header="0" footer="0"/>
      <printOptions horizontalCentered="1" verticalCentered="1"/>
      <pageSetup scale="82" orientation="landscape" r:id="rId10"/>
      <headerFooter alignWithMargins="0"/>
    </customSheetView>
    <customSheetView guid="{CA9A34E5-DE78-429D-AEC4-74C7250B775C}" scale="70" colorId="22" fitToPage="1">
      <pageMargins left="0.5" right="0.5" top="0.5" bottom="0.5" header="0" footer="0"/>
      <printOptions horizontalCentered="1" verticalCentered="1"/>
      <pageSetup scale="82" orientation="landscape" r:id="rId11"/>
      <headerFooter alignWithMargins="0"/>
    </customSheetView>
    <customSheetView guid="{B4A791FD-BFAC-4ED1-AC79-FF865E98E4E3}" scale="70" colorId="22" fitToPage="1">
      <pageMargins left="0.5" right="0.5" top="0.5" bottom="0.5" header="0" footer="0"/>
      <printOptions horizontalCentered="1" verticalCentered="1"/>
      <pageSetup scale="82" orientation="landscape" r:id="rId12"/>
      <headerFooter alignWithMargins="0"/>
    </customSheetView>
    <customSheetView guid="{1DFCFAAB-BEA9-4033-B573-C1428C6D4616}" scale="70" colorId="22" fitToPage="1">
      <pageMargins left="0.5" right="0.5" top="0.5" bottom="0.5" header="0" footer="0"/>
      <printOptions horizontalCentered="1" verticalCentered="1"/>
      <pageSetup scale="82" orientation="landscape" r:id="rId13"/>
      <headerFooter alignWithMargins="0"/>
    </customSheetView>
    <customSheetView guid="{24B34512-AD5F-4011-887B-567D11190E35}" scale="70" colorId="22" fitToPage="1">
      <pageMargins left="0.5" right="0.5" top="0.5" bottom="0.5" header="0" footer="0"/>
      <printOptions horizontalCentered="1" verticalCentered="1"/>
      <pageSetup scale="82" orientation="landscape" r:id="rId14"/>
      <headerFooter alignWithMargins="0"/>
    </customSheetView>
  </customSheetViews>
  <printOptions horizontalCentered="1" verticalCentered="1"/>
  <pageMargins left="0.5" right="0.5" top="0.5" bottom="0.5" header="0" footer="0"/>
  <pageSetup scale="83" orientation="landscape" r:id="rId15"/>
  <headerFooter alignWithMargins="0"/>
</worksheet>
</file>

<file path=xl/worksheets/sheet53.xml><?xml version="1.0" encoding="utf-8"?>
<worksheet xmlns="http://schemas.openxmlformats.org/spreadsheetml/2006/main" xmlns:r="http://schemas.openxmlformats.org/officeDocument/2006/relationships">
  <sheetPr transitionEvaluation="1">
    <pageSetUpPr fitToPage="1"/>
  </sheetPr>
  <dimension ref="A1:G61"/>
  <sheetViews>
    <sheetView defaultGridColor="0" topLeftCell="A10" colorId="22" zoomScale="70" zoomScaleNormal="70" workbookViewId="0">
      <selection activeCell="B32" sqref="B32"/>
    </sheetView>
  </sheetViews>
  <sheetFormatPr defaultColWidth="9.6640625" defaultRowHeight="15"/>
  <cols>
    <col min="1" max="1" width="4.6640625" customWidth="1"/>
    <col min="2" max="2" width="35.6640625" customWidth="1"/>
    <col min="3" max="3" width="20.6640625" customWidth="1"/>
    <col min="4" max="4" width="15.6640625" customWidth="1"/>
    <col min="5" max="5" width="20.6640625" customWidth="1"/>
    <col min="6" max="7" width="15.6640625" customWidth="1"/>
    <col min="8" max="8" width="20.6640625" customWidth="1"/>
  </cols>
  <sheetData>
    <row r="1" spans="1:7" ht="15.75" thickBot="1">
      <c r="A1" s="43" t="str">
        <f>'Data Sheet'!$A$49</f>
        <v>Annual Report of Central Hudson Gas &amp; Electric Corp.</v>
      </c>
      <c r="F1" s="191" t="str">
        <f>'Data Sheet'!$A$45</f>
        <v>Year ended December 31, 2013</v>
      </c>
      <c r="G1" s="48"/>
    </row>
    <row r="2" spans="1:7">
      <c r="A2" s="44"/>
      <c r="B2" s="45"/>
      <c r="C2" s="45"/>
      <c r="D2" s="45"/>
      <c r="E2" s="45"/>
      <c r="F2" s="45"/>
      <c r="G2" s="46"/>
    </row>
    <row r="3" spans="1:7" ht="15.75">
      <c r="A3" s="89" t="s">
        <v>827</v>
      </c>
      <c r="B3" s="48"/>
      <c r="C3" s="48"/>
      <c r="D3" s="48"/>
      <c r="E3" s="48"/>
      <c r="F3" s="48"/>
      <c r="G3" s="49"/>
    </row>
    <row r="4" spans="1:7">
      <c r="A4" s="849" t="s">
        <v>828</v>
      </c>
      <c r="B4" s="48"/>
      <c r="C4" s="48"/>
      <c r="D4" s="48"/>
      <c r="E4" s="48"/>
      <c r="F4" s="48"/>
      <c r="G4" s="49"/>
    </row>
    <row r="5" spans="1:7">
      <c r="A5" s="849"/>
      <c r="B5" s="48"/>
      <c r="C5" s="48"/>
      <c r="D5" s="48"/>
      <c r="E5" s="48"/>
      <c r="F5" s="48"/>
      <c r="G5" s="49"/>
    </row>
    <row r="6" spans="1:7">
      <c r="A6" s="50"/>
      <c r="B6" t="s">
        <v>829</v>
      </c>
      <c r="G6" s="51"/>
    </row>
    <row r="7" spans="1:7">
      <c r="A7" s="50"/>
      <c r="B7" t="s">
        <v>230</v>
      </c>
      <c r="G7" s="51"/>
    </row>
    <row r="8" spans="1:7">
      <c r="A8" s="220"/>
      <c r="B8" s="143"/>
      <c r="C8" s="143"/>
      <c r="D8" s="143"/>
      <c r="E8" s="143"/>
      <c r="F8" s="143"/>
      <c r="G8" s="144"/>
    </row>
    <row r="9" spans="1:7">
      <c r="A9" s="564"/>
      <c r="B9" s="245" t="s">
        <v>231</v>
      </c>
      <c r="C9" s="494" t="s">
        <v>232</v>
      </c>
      <c r="D9" s="850"/>
      <c r="E9" s="494" t="s">
        <v>233</v>
      </c>
      <c r="F9" s="850"/>
      <c r="G9" s="57" t="s">
        <v>234</v>
      </c>
    </row>
    <row r="10" spans="1:7">
      <c r="A10" s="257" t="s">
        <v>2411</v>
      </c>
      <c r="B10" s="245" t="s">
        <v>235</v>
      </c>
      <c r="C10" s="147"/>
      <c r="D10" s="147"/>
      <c r="E10" s="147"/>
      <c r="F10" s="147"/>
      <c r="G10" s="57" t="s">
        <v>236</v>
      </c>
    </row>
    <row r="11" spans="1:7">
      <c r="A11" s="257" t="s">
        <v>2417</v>
      </c>
      <c r="B11" s="174"/>
      <c r="C11" s="855" t="s">
        <v>237</v>
      </c>
      <c r="D11" s="855" t="s">
        <v>977</v>
      </c>
      <c r="E11" s="855" t="s">
        <v>238</v>
      </c>
      <c r="F11" s="855" t="s">
        <v>977</v>
      </c>
      <c r="G11" s="57" t="s">
        <v>239</v>
      </c>
    </row>
    <row r="12" spans="1:7">
      <c r="A12" s="220"/>
      <c r="B12" s="249" t="s">
        <v>2512</v>
      </c>
      <c r="C12" s="856" t="s">
        <v>2513</v>
      </c>
      <c r="D12" s="856" t="s">
        <v>644</v>
      </c>
      <c r="E12" s="856" t="s">
        <v>2347</v>
      </c>
      <c r="F12" s="856" t="s">
        <v>1725</v>
      </c>
      <c r="G12" s="857" t="s">
        <v>1726</v>
      </c>
    </row>
    <row r="13" spans="1:7">
      <c r="A13" s="257">
        <v>1</v>
      </c>
      <c r="B13" s="355"/>
      <c r="C13" s="146"/>
      <c r="D13" s="763"/>
      <c r="E13" s="146"/>
      <c r="F13" s="763"/>
      <c r="G13" s="346">
        <f t="shared" ref="G13:G44" si="0">D13-F13</f>
        <v>0</v>
      </c>
    </row>
    <row r="14" spans="1:7">
      <c r="A14" s="257">
        <v>2</v>
      </c>
      <c r="B14" s="175"/>
      <c r="C14" s="146"/>
      <c r="D14" s="763"/>
      <c r="E14" s="762"/>
      <c r="F14" s="763"/>
      <c r="G14" s="346">
        <f t="shared" si="0"/>
        <v>0</v>
      </c>
    </row>
    <row r="15" spans="1:7">
      <c r="A15" s="257">
        <v>3</v>
      </c>
      <c r="B15" s="175"/>
      <c r="C15" s="146"/>
      <c r="D15" s="763"/>
      <c r="E15" s="762"/>
      <c r="F15" s="763"/>
      <c r="G15" s="346">
        <f t="shared" si="0"/>
        <v>0</v>
      </c>
    </row>
    <row r="16" spans="1:7">
      <c r="A16" s="257">
        <v>4</v>
      </c>
      <c r="B16" s="175"/>
      <c r="C16" s="146"/>
      <c r="D16" s="763"/>
      <c r="E16" s="146"/>
      <c r="F16" s="763"/>
      <c r="G16" s="346">
        <f t="shared" si="0"/>
        <v>0</v>
      </c>
    </row>
    <row r="17" spans="1:7">
      <c r="A17" s="257">
        <v>5</v>
      </c>
      <c r="B17" s="175"/>
      <c r="C17" s="146"/>
      <c r="D17" s="763"/>
      <c r="E17" s="146"/>
      <c r="F17" s="763"/>
      <c r="G17" s="346">
        <f t="shared" si="0"/>
        <v>0</v>
      </c>
    </row>
    <row r="18" spans="1:7">
      <c r="A18" s="257">
        <v>6</v>
      </c>
      <c r="B18" s="175"/>
      <c r="C18" s="146"/>
      <c r="D18" s="763"/>
      <c r="E18" s="146"/>
      <c r="F18" s="763"/>
      <c r="G18" s="346">
        <f t="shared" si="0"/>
        <v>0</v>
      </c>
    </row>
    <row r="19" spans="1:7">
      <c r="A19" s="257">
        <v>7</v>
      </c>
      <c r="B19" s="175"/>
      <c r="C19" s="146"/>
      <c r="D19" s="763"/>
      <c r="E19" s="146"/>
      <c r="F19" s="763"/>
      <c r="G19" s="346">
        <f t="shared" si="0"/>
        <v>0</v>
      </c>
    </row>
    <row r="20" spans="1:7">
      <c r="A20" s="257">
        <v>8</v>
      </c>
      <c r="B20" s="175"/>
      <c r="C20" s="146"/>
      <c r="D20" s="763"/>
      <c r="E20" s="146"/>
      <c r="F20" s="763"/>
      <c r="G20" s="346">
        <f t="shared" si="0"/>
        <v>0</v>
      </c>
    </row>
    <row r="21" spans="1:7">
      <c r="A21" s="257">
        <v>9</v>
      </c>
      <c r="B21" s="175"/>
      <c r="C21" s="146"/>
      <c r="D21" s="763"/>
      <c r="E21" s="762"/>
      <c r="F21" s="763"/>
      <c r="G21" s="346">
        <f t="shared" si="0"/>
        <v>0</v>
      </c>
    </row>
    <row r="22" spans="1:7">
      <c r="A22" s="257">
        <v>10</v>
      </c>
      <c r="B22" s="175"/>
      <c r="C22" s="146"/>
      <c r="D22" s="763"/>
      <c r="E22" s="146"/>
      <c r="F22" s="763"/>
      <c r="G22" s="346">
        <f t="shared" si="0"/>
        <v>0</v>
      </c>
    </row>
    <row r="23" spans="1:7">
      <c r="A23" s="257">
        <v>11</v>
      </c>
      <c r="B23" s="175"/>
      <c r="C23" s="146"/>
      <c r="D23" s="763"/>
      <c r="E23" s="146"/>
      <c r="F23" s="763"/>
      <c r="G23" s="346">
        <f t="shared" si="0"/>
        <v>0</v>
      </c>
    </row>
    <row r="24" spans="1:7">
      <c r="A24" s="257">
        <v>12</v>
      </c>
      <c r="B24" s="175"/>
      <c r="C24" s="146"/>
      <c r="D24" s="763"/>
      <c r="E24" s="146"/>
      <c r="F24" s="763"/>
      <c r="G24" s="346">
        <f t="shared" si="0"/>
        <v>0</v>
      </c>
    </row>
    <row r="25" spans="1:7">
      <c r="A25" s="257">
        <v>13</v>
      </c>
      <c r="B25" s="175"/>
      <c r="C25" s="146"/>
      <c r="D25" s="763"/>
      <c r="E25" s="146"/>
      <c r="F25" s="763"/>
      <c r="G25" s="346">
        <f t="shared" si="0"/>
        <v>0</v>
      </c>
    </row>
    <row r="26" spans="1:7">
      <c r="A26" s="257">
        <v>14</v>
      </c>
      <c r="B26" s="175"/>
      <c r="C26" s="146"/>
      <c r="D26" s="763"/>
      <c r="E26" s="146"/>
      <c r="F26" s="763"/>
      <c r="G26" s="346">
        <f t="shared" si="0"/>
        <v>0</v>
      </c>
    </row>
    <row r="27" spans="1:7">
      <c r="A27" s="257">
        <v>15</v>
      </c>
      <c r="B27" s="175"/>
      <c r="C27" s="146"/>
      <c r="D27" s="763"/>
      <c r="E27" s="146"/>
      <c r="F27" s="763"/>
      <c r="G27" s="346">
        <f t="shared" si="0"/>
        <v>0</v>
      </c>
    </row>
    <row r="28" spans="1:7">
      <c r="A28" s="257">
        <v>16</v>
      </c>
      <c r="B28" s="175"/>
      <c r="C28" s="146"/>
      <c r="D28" s="763"/>
      <c r="E28" s="146"/>
      <c r="F28" s="763"/>
      <c r="G28" s="346">
        <f t="shared" si="0"/>
        <v>0</v>
      </c>
    </row>
    <row r="29" spans="1:7">
      <c r="A29" s="257">
        <v>17</v>
      </c>
      <c r="B29" s="175"/>
      <c r="C29" s="146"/>
      <c r="D29" s="763"/>
      <c r="E29" s="146"/>
      <c r="F29" s="763"/>
      <c r="G29" s="346">
        <f t="shared" si="0"/>
        <v>0</v>
      </c>
    </row>
    <row r="30" spans="1:7">
      <c r="A30" s="257">
        <v>18</v>
      </c>
      <c r="B30" s="175"/>
      <c r="C30" s="146"/>
      <c r="D30" s="763"/>
      <c r="E30" s="146"/>
      <c r="F30" s="763"/>
      <c r="G30" s="346">
        <f t="shared" si="0"/>
        <v>0</v>
      </c>
    </row>
    <row r="31" spans="1:7">
      <c r="A31" s="257">
        <v>19</v>
      </c>
      <c r="B31" s="175"/>
      <c r="C31" s="146"/>
      <c r="D31" s="763"/>
      <c r="E31" s="146"/>
      <c r="F31" s="763"/>
      <c r="G31" s="346">
        <f t="shared" si="0"/>
        <v>0</v>
      </c>
    </row>
    <row r="32" spans="1:7">
      <c r="A32" s="257">
        <v>20</v>
      </c>
      <c r="B32" s="175"/>
      <c r="C32" s="146"/>
      <c r="D32" s="763"/>
      <c r="E32" s="146"/>
      <c r="F32" s="763"/>
      <c r="G32" s="346">
        <f t="shared" si="0"/>
        <v>0</v>
      </c>
    </row>
    <row r="33" spans="1:7">
      <c r="A33" s="257">
        <v>21</v>
      </c>
      <c r="B33" s="175"/>
      <c r="C33" s="146"/>
      <c r="D33" s="763"/>
      <c r="E33" s="146"/>
      <c r="F33" s="763"/>
      <c r="G33" s="346">
        <f t="shared" si="0"/>
        <v>0</v>
      </c>
    </row>
    <row r="34" spans="1:7">
      <c r="A34" s="257">
        <v>22</v>
      </c>
      <c r="B34" s="175"/>
      <c r="C34" s="146"/>
      <c r="D34" s="763"/>
      <c r="E34" s="146"/>
      <c r="F34" s="763"/>
      <c r="G34" s="346">
        <f t="shared" si="0"/>
        <v>0</v>
      </c>
    </row>
    <row r="35" spans="1:7">
      <c r="A35" s="257">
        <v>23</v>
      </c>
      <c r="B35" s="175"/>
      <c r="C35" s="146"/>
      <c r="D35" s="763"/>
      <c r="E35" s="146"/>
      <c r="F35" s="763"/>
      <c r="G35" s="346">
        <f t="shared" si="0"/>
        <v>0</v>
      </c>
    </row>
    <row r="36" spans="1:7">
      <c r="A36" s="257">
        <v>24</v>
      </c>
      <c r="B36" s="1656"/>
      <c r="C36" s="146"/>
      <c r="D36" s="763"/>
      <c r="E36" s="146"/>
      <c r="F36" s="763"/>
      <c r="G36" s="346">
        <f t="shared" si="0"/>
        <v>0</v>
      </c>
    </row>
    <row r="37" spans="1:7">
      <c r="A37" s="257">
        <v>25</v>
      </c>
      <c r="B37" s="175"/>
      <c r="C37" s="146"/>
      <c r="D37" s="763"/>
      <c r="E37" s="146"/>
      <c r="F37" s="763"/>
      <c r="G37" s="346">
        <f t="shared" si="0"/>
        <v>0</v>
      </c>
    </row>
    <row r="38" spans="1:7">
      <c r="A38" s="257">
        <v>26</v>
      </c>
      <c r="B38" s="175"/>
      <c r="C38" s="146"/>
      <c r="D38" s="763"/>
      <c r="E38" s="146"/>
      <c r="F38" s="763"/>
      <c r="G38" s="346">
        <f t="shared" si="0"/>
        <v>0</v>
      </c>
    </row>
    <row r="39" spans="1:7">
      <c r="A39" s="257">
        <v>27</v>
      </c>
      <c r="B39" s="175"/>
      <c r="C39" s="146"/>
      <c r="D39" s="763"/>
      <c r="E39" s="146"/>
      <c r="F39" s="763"/>
      <c r="G39" s="346">
        <f t="shared" si="0"/>
        <v>0</v>
      </c>
    </row>
    <row r="40" spans="1:7">
      <c r="A40" s="257">
        <v>28</v>
      </c>
      <c r="B40" s="175"/>
      <c r="C40" s="146"/>
      <c r="D40" s="763"/>
      <c r="E40" s="146"/>
      <c r="F40" s="763"/>
      <c r="G40" s="346">
        <f t="shared" si="0"/>
        <v>0</v>
      </c>
    </row>
    <row r="41" spans="1:7">
      <c r="A41" s="257">
        <v>29</v>
      </c>
      <c r="B41" s="175"/>
      <c r="C41" s="146"/>
      <c r="D41" s="763"/>
      <c r="E41" s="146"/>
      <c r="F41" s="763"/>
      <c r="G41" s="346">
        <f t="shared" si="0"/>
        <v>0</v>
      </c>
    </row>
    <row r="42" spans="1:7">
      <c r="A42" s="257">
        <v>30</v>
      </c>
      <c r="B42" s="175"/>
      <c r="C42" s="146"/>
      <c r="D42" s="763"/>
      <c r="E42" s="146"/>
      <c r="F42" s="763"/>
      <c r="G42" s="346">
        <f t="shared" si="0"/>
        <v>0</v>
      </c>
    </row>
    <row r="43" spans="1:7">
      <c r="A43" s="257">
        <v>31</v>
      </c>
      <c r="B43" s="175"/>
      <c r="C43" s="146"/>
      <c r="D43" s="763"/>
      <c r="E43" s="146"/>
      <c r="F43" s="763"/>
      <c r="G43" s="346">
        <f t="shared" si="0"/>
        <v>0</v>
      </c>
    </row>
    <row r="44" spans="1:7">
      <c r="A44" s="257">
        <v>32</v>
      </c>
      <c r="B44" s="1656"/>
      <c r="C44" s="146"/>
      <c r="D44" s="763"/>
      <c r="E44" s="146"/>
      <c r="F44" s="763"/>
      <c r="G44" s="346">
        <f t="shared" si="0"/>
        <v>0</v>
      </c>
    </row>
    <row r="45" spans="1:7" ht="15.75" thickBot="1">
      <c r="A45" s="508">
        <v>33</v>
      </c>
      <c r="B45" s="848" t="s">
        <v>240</v>
      </c>
      <c r="C45" s="1244"/>
      <c r="D45" s="632">
        <f>SUM(D13:D44)</f>
        <v>0</v>
      </c>
      <c r="E45" s="1245"/>
      <c r="F45" s="632">
        <f>SUM(F13:F44)</f>
        <v>0</v>
      </c>
      <c r="G45" s="633">
        <f>SUM(G13:G44)</f>
        <v>0</v>
      </c>
    </row>
    <row r="46" spans="1:7">
      <c r="B46" s="85"/>
      <c r="C46" s="85"/>
      <c r="D46" s="85"/>
      <c r="E46" s="85"/>
      <c r="F46" s="85"/>
      <c r="G46" s="85" t="s">
        <v>2844</v>
      </c>
    </row>
    <row r="47" spans="1:7">
      <c r="A47" s="48" t="s">
        <v>241</v>
      </c>
      <c r="B47" s="48"/>
      <c r="C47" s="48"/>
      <c r="D47" s="48"/>
      <c r="E47" s="48"/>
      <c r="F47" s="48"/>
      <c r="G47" s="48"/>
    </row>
    <row r="53" spans="2:2">
      <c r="B53" s="70"/>
    </row>
    <row r="56" spans="2:2">
      <c r="B56" s="70"/>
    </row>
    <row r="57" spans="2:2">
      <c r="B57" s="70"/>
    </row>
    <row r="58" spans="2:2">
      <c r="B58" s="70"/>
    </row>
    <row r="59" spans="2:2">
      <c r="B59" s="70"/>
    </row>
    <row r="60" spans="2:2">
      <c r="B60" s="70"/>
    </row>
    <row r="61" spans="2:2">
      <c r="B61" s="70"/>
    </row>
  </sheetData>
  <customSheetViews>
    <customSheetView guid="{4928BF23-7841-445B-B276-4DDA011E86BA}" scale="70" colorId="22" fitToPage="1">
      <selection activeCell="B44" sqref="B44"/>
      <pageMargins left="0.5" right="0.5" top="0.5" bottom="0.5" header="0" footer="0"/>
      <printOptions horizontalCentered="1" verticalCentered="1"/>
      <pageSetup scale="76" orientation="landscape" r:id="rId1"/>
      <headerFooter alignWithMargins="0"/>
    </customSheetView>
    <customSheetView guid="{10BEBEA5-666D-4E42-8C33-BE2CECB0CEEE}" scale="70" colorId="22" fitToPage="1">
      <pageMargins left="0.5" right="0.5" top="0.5" bottom="0.5" header="0" footer="0"/>
      <printOptions horizontalCentered="1" verticalCentered="1"/>
      <pageSetup scale="75" orientation="landscape" r:id="rId2"/>
      <headerFooter alignWithMargins="0"/>
    </customSheetView>
    <customSheetView guid="{7EABFE2B-86ED-418A-B3E7-C3498E6134E5}" scale="70" colorId="22" fitToPage="1">
      <pageMargins left="0.5" right="0.5" top="0.5" bottom="0.5" header="0" footer="0"/>
      <printOptions horizontalCentered="1" verticalCentered="1"/>
      <pageSetup scale="75" orientation="landscape" r:id="rId3"/>
      <headerFooter alignWithMargins="0"/>
    </customSheetView>
    <customSheetView guid="{8787D503-0E53-496F-A823-DBDA291CFB74}" scale="70" colorId="22" fitToPage="1">
      <pageMargins left="0.5" right="0.5" top="0.5" bottom="0.5" header="0" footer="0"/>
      <printOptions horizontalCentered="1" verticalCentered="1"/>
      <pageSetup scale="75" orientation="landscape" r:id="rId4"/>
      <headerFooter alignWithMargins="0"/>
    </customSheetView>
    <customSheetView guid="{56FC0D8B-DE78-4144-BF1E-B4BF4CC15D6C}" scale="70" colorId="22" fitToPage="1">
      <pageMargins left="0.5" right="0.5" top="0.5" bottom="0.5" header="0" footer="0"/>
      <printOptions horizontalCentered="1" verticalCentered="1"/>
      <pageSetup scale="75" orientation="landscape" r:id="rId5"/>
      <headerFooter alignWithMargins="0"/>
    </customSheetView>
    <customSheetView guid="{22D28A66-17F3-4A9A-B88B-6F61E2AD90F2}" scale="70" colorId="22" fitToPage="1">
      <pageMargins left="0.5" right="0.5" top="0.5" bottom="0.5" header="0" footer="0"/>
      <printOptions horizontalCentered="1" verticalCentered="1"/>
      <pageSetup scale="75" orientation="landscape" r:id="rId6"/>
      <headerFooter alignWithMargins="0"/>
    </customSheetView>
    <customSheetView guid="{38FEF62C-E434-43FF-91B6-A4BAF1D28941}" scale="70" colorId="22" fitToPage="1">
      <pageMargins left="0.5" right="0.5" top="0.5" bottom="0.5" header="0" footer="0"/>
      <printOptions horizontalCentered="1" verticalCentered="1"/>
      <pageSetup scale="75" orientation="landscape" r:id="rId7"/>
      <headerFooter alignWithMargins="0"/>
    </customSheetView>
    <customSheetView guid="{3B00EE9E-100B-4E0B-97A5-9938B41F46C6}" scale="70" colorId="22" fitToPage="1">
      <pageMargins left="0.5" right="0.5" top="0.5" bottom="0.5" header="0" footer="0"/>
      <printOptions horizontalCentered="1" verticalCentered="1"/>
      <pageSetup scale="75" orientation="landscape" r:id="rId8"/>
      <headerFooter alignWithMargins="0"/>
    </customSheetView>
    <customSheetView guid="{70140D13-E05C-4A32-B097-7656031EFC54}" scale="70" colorId="22" fitToPage="1">
      <pageMargins left="0.5" right="0.5" top="0.5" bottom="0.5" header="0" footer="0"/>
      <printOptions horizontalCentered="1" verticalCentered="1"/>
      <pageSetup scale="75" orientation="landscape" r:id="rId9"/>
      <headerFooter alignWithMargins="0"/>
    </customSheetView>
    <customSheetView guid="{3A57D69F-D25D-44C3-9DE0-88B774091642}" scale="70" colorId="22" fitToPage="1">
      <pageMargins left="0.5" right="0.5" top="0.5" bottom="0.5" header="0" footer="0"/>
      <printOptions horizontalCentered="1" verticalCentered="1"/>
      <pageSetup scale="75" orientation="landscape" r:id="rId10"/>
      <headerFooter alignWithMargins="0"/>
    </customSheetView>
    <customSheetView guid="{CA9A34E5-DE78-429D-AEC4-74C7250B775C}" scale="70" colorId="22" fitToPage="1">
      <pageMargins left="0.5" right="0.5" top="0.5" bottom="0.5" header="0" footer="0"/>
      <printOptions horizontalCentered="1" verticalCentered="1"/>
      <pageSetup scale="75" orientation="landscape" r:id="rId11"/>
      <headerFooter alignWithMargins="0"/>
    </customSheetView>
    <customSheetView guid="{B4A791FD-BFAC-4ED1-AC79-FF865E98E4E3}" scale="70" colorId="22" fitToPage="1">
      <pageMargins left="0.5" right="0.5" top="0.5" bottom="0.5" header="0" footer="0"/>
      <printOptions horizontalCentered="1" verticalCentered="1"/>
      <pageSetup scale="75" orientation="landscape" r:id="rId12"/>
      <headerFooter alignWithMargins="0"/>
    </customSheetView>
    <customSheetView guid="{1DFCFAAB-BEA9-4033-B573-C1428C6D4616}" scale="70" colorId="22" fitToPage="1">
      <pageMargins left="0.5" right="0.5" top="0.5" bottom="0.5" header="0" footer="0"/>
      <printOptions horizontalCentered="1" verticalCentered="1"/>
      <pageSetup scale="75" orientation="landscape" r:id="rId13"/>
      <headerFooter alignWithMargins="0"/>
    </customSheetView>
    <customSheetView guid="{24B34512-AD5F-4011-887B-567D11190E35}" scale="70" colorId="22" fitToPage="1">
      <pageMargins left="0.5" right="0.5" top="0.5" bottom="0.5" header="0" footer="0"/>
      <printOptions horizontalCentered="1" verticalCentered="1"/>
      <pageSetup scale="75" orientation="landscape" r:id="rId14"/>
      <headerFooter alignWithMargins="0"/>
    </customSheetView>
  </customSheetViews>
  <printOptions horizontalCentered="1" verticalCentered="1"/>
  <pageMargins left="0.5" right="0.5" top="0.5" bottom="0.5" header="0" footer="0"/>
  <pageSetup scale="76" orientation="landscape" r:id="rId15"/>
  <headerFooter alignWithMargins="0"/>
</worksheet>
</file>

<file path=xl/worksheets/sheet54.xml><?xml version="1.0" encoding="utf-8"?>
<worksheet xmlns="http://schemas.openxmlformats.org/spreadsheetml/2006/main" xmlns:r="http://schemas.openxmlformats.org/officeDocument/2006/relationships">
  <sheetPr transitionEvaluation="1">
    <pageSetUpPr fitToPage="1"/>
  </sheetPr>
  <dimension ref="A1:J58"/>
  <sheetViews>
    <sheetView defaultGridColor="0" view="pageBreakPreview" topLeftCell="A4" colorId="22" zoomScale="60" zoomScaleNormal="70" workbookViewId="0">
      <selection activeCell="B32" sqref="B32:B33"/>
    </sheetView>
  </sheetViews>
  <sheetFormatPr defaultColWidth="9.6640625" defaultRowHeight="15"/>
  <cols>
    <col min="1" max="1" width="4.6640625" customWidth="1"/>
    <col min="2" max="2" width="52.33203125" customWidth="1"/>
    <col min="3" max="6" width="13.6640625" customWidth="1"/>
    <col min="7" max="7" width="10.6640625" customWidth="1"/>
  </cols>
  <sheetData>
    <row r="1" spans="1:10" ht="15.75" thickBot="1">
      <c r="A1" s="43" t="str">
        <f>'Data Sheet'!$A$49</f>
        <v>Annual Report of Central Hudson Gas &amp; Electric Corp.</v>
      </c>
      <c r="E1" s="191" t="str">
        <f>'Data Sheet'!$A$45</f>
        <v>Year ended December 31, 2013</v>
      </c>
      <c r="F1" s="48"/>
      <c r="G1" s="48"/>
      <c r="J1" s="580"/>
    </row>
    <row r="2" spans="1:10">
      <c r="A2" s="44"/>
      <c r="B2" s="45"/>
      <c r="C2" s="45"/>
      <c r="D2" s="45"/>
      <c r="E2" s="45"/>
      <c r="F2" s="45"/>
      <c r="G2" s="46"/>
    </row>
    <row r="3" spans="1:10" ht="15.75">
      <c r="A3" s="794" t="s">
        <v>242</v>
      </c>
      <c r="B3" s="48"/>
      <c r="C3" s="48"/>
      <c r="D3" s="48"/>
      <c r="E3" s="48"/>
      <c r="F3" s="48"/>
      <c r="G3" s="49"/>
    </row>
    <row r="4" spans="1:10">
      <c r="A4" s="50"/>
      <c r="G4" s="51"/>
    </row>
    <row r="5" spans="1:10">
      <c r="A5" s="92" t="s">
        <v>243</v>
      </c>
      <c r="G5" s="51"/>
    </row>
    <row r="6" spans="1:10">
      <c r="A6" s="50"/>
      <c r="B6" t="s">
        <v>244</v>
      </c>
      <c r="G6" s="51"/>
    </row>
    <row r="7" spans="1:10">
      <c r="A7" s="92" t="s">
        <v>245</v>
      </c>
      <c r="G7" s="51"/>
    </row>
    <row r="8" spans="1:10">
      <c r="A8" s="92"/>
      <c r="B8" s="85" t="s">
        <v>246</v>
      </c>
      <c r="G8" s="51"/>
    </row>
    <row r="9" spans="1:10">
      <c r="A9" s="92" t="s">
        <v>247</v>
      </c>
      <c r="G9" s="51"/>
    </row>
    <row r="10" spans="1:10">
      <c r="A10" s="92" t="s">
        <v>518</v>
      </c>
      <c r="B10" s="101"/>
      <c r="C10" s="143"/>
      <c r="D10" s="143"/>
      <c r="E10" s="143"/>
      <c r="F10" s="143"/>
      <c r="G10" s="144"/>
    </row>
    <row r="11" spans="1:10">
      <c r="A11" s="564"/>
      <c r="B11" s="505"/>
      <c r="C11" s="609"/>
      <c r="D11" s="609" t="s">
        <v>646</v>
      </c>
      <c r="E11" s="609" t="s">
        <v>646</v>
      </c>
      <c r="F11" s="609"/>
      <c r="G11" s="994" t="s">
        <v>519</v>
      </c>
    </row>
    <row r="12" spans="1:10">
      <c r="A12" s="257" t="s">
        <v>2411</v>
      </c>
      <c r="B12" s="245" t="s">
        <v>1385</v>
      </c>
      <c r="C12" s="855" t="s">
        <v>1544</v>
      </c>
      <c r="D12" s="855" t="s">
        <v>977</v>
      </c>
      <c r="E12" s="855" t="s">
        <v>977</v>
      </c>
      <c r="F12" s="855" t="s">
        <v>2211</v>
      </c>
      <c r="G12" s="57" t="s">
        <v>973</v>
      </c>
    </row>
    <row r="13" spans="1:10">
      <c r="A13" s="257" t="s">
        <v>2417</v>
      </c>
      <c r="B13" s="245" t="s">
        <v>1547</v>
      </c>
      <c r="C13" s="855" t="s">
        <v>1548</v>
      </c>
      <c r="D13" s="855" t="s">
        <v>1549</v>
      </c>
      <c r="E13" s="855" t="s">
        <v>1550</v>
      </c>
      <c r="F13" s="855" t="s">
        <v>520</v>
      </c>
      <c r="G13" s="57" t="s">
        <v>521</v>
      </c>
    </row>
    <row r="14" spans="1:10">
      <c r="A14" s="50"/>
      <c r="B14" s="174"/>
      <c r="C14" s="147"/>
      <c r="D14" s="147"/>
      <c r="E14" s="147"/>
      <c r="F14" s="147"/>
      <c r="G14" s="57" t="s">
        <v>1549</v>
      </c>
    </row>
    <row r="15" spans="1:10">
      <c r="A15" s="220"/>
      <c r="B15" s="249" t="s">
        <v>2512</v>
      </c>
      <c r="C15" s="856" t="s">
        <v>2513</v>
      </c>
      <c r="D15" s="856" t="s">
        <v>644</v>
      </c>
      <c r="E15" s="856" t="s">
        <v>693</v>
      </c>
      <c r="F15" s="856" t="s">
        <v>1725</v>
      </c>
      <c r="G15" s="857" t="s">
        <v>1726</v>
      </c>
    </row>
    <row r="16" spans="1:10">
      <c r="A16" s="257">
        <v>1</v>
      </c>
      <c r="B16" s="175"/>
      <c r="C16" s="763"/>
      <c r="D16" s="763"/>
      <c r="E16" s="763"/>
      <c r="F16" s="763"/>
      <c r="G16" s="1173" t="str">
        <f t="shared" ref="G16:G41" si="0">IF(ISERR(F16/D16)," ",(F16/D16))</f>
        <v xml:space="preserve"> </v>
      </c>
    </row>
    <row r="17" spans="1:7">
      <c r="A17" s="257">
        <v>2</v>
      </c>
      <c r="B17" s="175"/>
      <c r="C17" s="763"/>
      <c r="D17" s="763"/>
      <c r="E17" s="763"/>
      <c r="F17" s="763"/>
      <c r="G17" s="830" t="str">
        <f t="shared" si="0"/>
        <v xml:space="preserve"> </v>
      </c>
    </row>
    <row r="18" spans="1:7">
      <c r="A18" s="257">
        <v>3</v>
      </c>
      <c r="B18" s="175"/>
      <c r="C18" s="763"/>
      <c r="D18" s="763"/>
      <c r="E18" s="763"/>
      <c r="F18" s="763"/>
      <c r="G18" s="830" t="str">
        <f t="shared" si="0"/>
        <v xml:space="preserve"> </v>
      </c>
    </row>
    <row r="19" spans="1:7">
      <c r="A19" s="257">
        <v>4</v>
      </c>
      <c r="B19" s="175"/>
      <c r="C19" s="763"/>
      <c r="D19" s="763"/>
      <c r="E19" s="763"/>
      <c r="F19" s="763"/>
      <c r="G19" s="830" t="str">
        <f t="shared" si="0"/>
        <v xml:space="preserve"> </v>
      </c>
    </row>
    <row r="20" spans="1:7">
      <c r="A20" s="257">
        <v>5</v>
      </c>
      <c r="B20" s="175"/>
      <c r="C20" s="763"/>
      <c r="D20" s="763"/>
      <c r="E20" s="763"/>
      <c r="F20" s="763"/>
      <c r="G20" s="830" t="str">
        <f t="shared" si="0"/>
        <v xml:space="preserve"> </v>
      </c>
    </row>
    <row r="21" spans="1:7">
      <c r="A21" s="257">
        <v>6</v>
      </c>
      <c r="B21" s="175"/>
      <c r="C21" s="763"/>
      <c r="D21" s="763"/>
      <c r="E21" s="763"/>
      <c r="F21" s="763"/>
      <c r="G21" s="830" t="str">
        <f t="shared" si="0"/>
        <v xml:space="preserve"> </v>
      </c>
    </row>
    <row r="22" spans="1:7">
      <c r="A22" s="257">
        <v>7</v>
      </c>
      <c r="B22" s="175"/>
      <c r="C22" s="763"/>
      <c r="D22" s="763"/>
      <c r="E22" s="763"/>
      <c r="F22" s="763"/>
      <c r="G22" s="830" t="str">
        <f t="shared" si="0"/>
        <v xml:space="preserve"> </v>
      </c>
    </row>
    <row r="23" spans="1:7">
      <c r="A23" s="257">
        <v>8</v>
      </c>
      <c r="B23" s="175"/>
      <c r="C23" s="763"/>
      <c r="D23" s="763"/>
      <c r="E23" s="763"/>
      <c r="F23" s="763"/>
      <c r="G23" s="830" t="str">
        <f t="shared" si="0"/>
        <v xml:space="preserve"> </v>
      </c>
    </row>
    <row r="24" spans="1:7">
      <c r="A24" s="257">
        <v>9</v>
      </c>
      <c r="B24" s="175"/>
      <c r="C24" s="763"/>
      <c r="D24" s="763"/>
      <c r="E24" s="763"/>
      <c r="F24" s="763"/>
      <c r="G24" s="830" t="str">
        <f t="shared" si="0"/>
        <v xml:space="preserve"> </v>
      </c>
    </row>
    <row r="25" spans="1:7">
      <c r="A25" s="257">
        <v>10</v>
      </c>
      <c r="B25" s="175"/>
      <c r="C25" s="763"/>
      <c r="D25" s="763"/>
      <c r="E25" s="763"/>
      <c r="F25" s="763"/>
      <c r="G25" s="830" t="str">
        <f t="shared" si="0"/>
        <v xml:space="preserve"> </v>
      </c>
    </row>
    <row r="26" spans="1:7">
      <c r="A26" s="257">
        <v>11</v>
      </c>
      <c r="B26" s="175"/>
      <c r="C26" s="763"/>
      <c r="D26" s="763"/>
      <c r="E26" s="763"/>
      <c r="F26" s="763"/>
      <c r="G26" s="830" t="str">
        <f t="shared" si="0"/>
        <v xml:space="preserve"> </v>
      </c>
    </row>
    <row r="27" spans="1:7">
      <c r="A27" s="257">
        <v>12</v>
      </c>
      <c r="B27" s="175"/>
      <c r="C27" s="763"/>
      <c r="D27" s="763"/>
      <c r="E27" s="763"/>
      <c r="F27" s="763"/>
      <c r="G27" s="830" t="str">
        <f t="shared" si="0"/>
        <v xml:space="preserve"> </v>
      </c>
    </row>
    <row r="28" spans="1:7">
      <c r="A28" s="257">
        <v>13</v>
      </c>
      <c r="B28" s="175"/>
      <c r="C28" s="763"/>
      <c r="D28" s="763"/>
      <c r="E28" s="763"/>
      <c r="F28" s="763"/>
      <c r="G28" s="830" t="str">
        <f t="shared" si="0"/>
        <v xml:space="preserve"> </v>
      </c>
    </row>
    <row r="29" spans="1:7">
      <c r="A29" s="257">
        <v>14</v>
      </c>
      <c r="B29" s="175"/>
      <c r="C29" s="763"/>
      <c r="D29" s="763"/>
      <c r="E29" s="763"/>
      <c r="F29" s="763"/>
      <c r="G29" s="830" t="str">
        <f t="shared" si="0"/>
        <v xml:space="preserve"> </v>
      </c>
    </row>
    <row r="30" spans="1:7">
      <c r="A30" s="257">
        <v>15</v>
      </c>
      <c r="B30" s="175"/>
      <c r="C30" s="763"/>
      <c r="D30" s="763"/>
      <c r="E30" s="763"/>
      <c r="F30" s="763"/>
      <c r="G30" s="830" t="str">
        <f t="shared" si="0"/>
        <v xml:space="preserve"> </v>
      </c>
    </row>
    <row r="31" spans="1:7">
      <c r="A31" s="257">
        <v>16</v>
      </c>
      <c r="B31" s="175"/>
      <c r="C31" s="763"/>
      <c r="D31" s="763"/>
      <c r="E31" s="763"/>
      <c r="F31" s="763"/>
      <c r="G31" s="830" t="str">
        <f t="shared" si="0"/>
        <v xml:space="preserve"> </v>
      </c>
    </row>
    <row r="32" spans="1:7">
      <c r="A32" s="257">
        <v>17</v>
      </c>
      <c r="B32" s="175"/>
      <c r="C32" s="763"/>
      <c r="D32" s="763"/>
      <c r="E32" s="763"/>
      <c r="F32" s="763"/>
      <c r="G32" s="830" t="str">
        <f t="shared" si="0"/>
        <v xml:space="preserve"> </v>
      </c>
    </row>
    <row r="33" spans="1:7">
      <c r="A33" s="257">
        <v>18</v>
      </c>
      <c r="B33" s="175"/>
      <c r="C33" s="763"/>
      <c r="D33" s="763"/>
      <c r="E33" s="763"/>
      <c r="F33" s="763"/>
      <c r="G33" s="830" t="str">
        <f t="shared" si="0"/>
        <v xml:space="preserve"> </v>
      </c>
    </row>
    <row r="34" spans="1:7">
      <c r="A34" s="257">
        <v>19</v>
      </c>
      <c r="B34" s="175"/>
      <c r="C34" s="763"/>
      <c r="D34" s="763"/>
      <c r="E34" s="763"/>
      <c r="F34" s="763"/>
      <c r="G34" s="830" t="str">
        <f t="shared" si="0"/>
        <v xml:space="preserve"> </v>
      </c>
    </row>
    <row r="35" spans="1:7">
      <c r="A35" s="257">
        <v>20</v>
      </c>
      <c r="B35" s="175"/>
      <c r="C35" s="763"/>
      <c r="D35" s="763"/>
      <c r="E35" s="763"/>
      <c r="F35" s="763"/>
      <c r="G35" s="830" t="str">
        <f t="shared" si="0"/>
        <v xml:space="preserve"> </v>
      </c>
    </row>
    <row r="36" spans="1:7">
      <c r="A36" s="257">
        <v>21</v>
      </c>
      <c r="B36" s="1656"/>
      <c r="C36" s="763"/>
      <c r="D36" s="763"/>
      <c r="E36" s="763"/>
      <c r="F36" s="763"/>
      <c r="G36" s="830" t="str">
        <f t="shared" si="0"/>
        <v xml:space="preserve"> </v>
      </c>
    </row>
    <row r="37" spans="1:7">
      <c r="A37" s="257">
        <v>22</v>
      </c>
      <c r="B37" s="175"/>
      <c r="C37" s="763"/>
      <c r="D37" s="763"/>
      <c r="E37" s="763"/>
      <c r="F37" s="763"/>
      <c r="G37" s="830" t="str">
        <f t="shared" si="0"/>
        <v xml:space="preserve"> </v>
      </c>
    </row>
    <row r="38" spans="1:7">
      <c r="A38" s="257">
        <v>23</v>
      </c>
      <c r="B38" s="175"/>
      <c r="C38" s="763"/>
      <c r="D38" s="763"/>
      <c r="E38" s="763"/>
      <c r="F38" s="763"/>
      <c r="G38" s="830" t="str">
        <f t="shared" si="0"/>
        <v xml:space="preserve"> </v>
      </c>
    </row>
    <row r="39" spans="1:7">
      <c r="A39" s="257">
        <v>24</v>
      </c>
      <c r="B39" s="175"/>
      <c r="C39" s="763"/>
      <c r="D39" s="763"/>
      <c r="E39" s="763"/>
      <c r="F39" s="763"/>
      <c r="G39" s="830" t="str">
        <f t="shared" si="0"/>
        <v xml:space="preserve"> </v>
      </c>
    </row>
    <row r="40" spans="1:7">
      <c r="A40" s="257">
        <v>25</v>
      </c>
      <c r="B40" s="175"/>
      <c r="C40" s="763"/>
      <c r="D40" s="763"/>
      <c r="E40" s="763"/>
      <c r="F40" s="763"/>
      <c r="G40" s="830" t="str">
        <f t="shared" si="0"/>
        <v xml:space="preserve"> </v>
      </c>
    </row>
    <row r="41" spans="1:7">
      <c r="A41" s="257">
        <v>26</v>
      </c>
      <c r="B41" s="175"/>
      <c r="C41" s="763"/>
      <c r="D41" s="763"/>
      <c r="E41" s="763"/>
      <c r="F41" s="763"/>
      <c r="G41" s="1173" t="str">
        <f t="shared" si="0"/>
        <v xml:space="preserve"> </v>
      </c>
    </row>
    <row r="42" spans="1:7" ht="15.75" thickBot="1">
      <c r="A42" s="508">
        <v>27</v>
      </c>
      <c r="B42" s="848" t="s">
        <v>522</v>
      </c>
      <c r="C42" s="1245"/>
      <c r="D42" s="630">
        <f>SUM(D16:D41)</f>
        <v>0</v>
      </c>
      <c r="E42" s="630">
        <f>SUM(E16:E41)</f>
        <v>0</v>
      </c>
      <c r="F42" s="631">
        <f>SUM(F16:F41)</f>
        <v>0</v>
      </c>
      <c r="G42" s="1246"/>
    </row>
    <row r="43" spans="1:7">
      <c r="B43" s="85"/>
      <c r="C43" s="85"/>
      <c r="D43" s="85"/>
      <c r="E43" s="85"/>
      <c r="F43" s="121" t="s">
        <v>2844</v>
      </c>
      <c r="G43" s="121"/>
    </row>
    <row r="44" spans="1:7">
      <c r="A44" s="48" t="s">
        <v>523</v>
      </c>
      <c r="B44" s="1655"/>
      <c r="C44" s="48"/>
      <c r="D44" s="48"/>
      <c r="E44" s="48"/>
      <c r="F44" s="48"/>
      <c r="G44" s="48"/>
    </row>
    <row r="50" spans="2:2">
      <c r="B50" s="70"/>
    </row>
    <row r="53" spans="2:2">
      <c r="B53" s="70"/>
    </row>
    <row r="54" spans="2:2">
      <c r="B54" s="70"/>
    </row>
    <row r="55" spans="2:2">
      <c r="B55" s="70"/>
    </row>
    <row r="56" spans="2:2">
      <c r="B56" s="70"/>
    </row>
    <row r="57" spans="2:2">
      <c r="B57" s="70"/>
    </row>
    <row r="58" spans="2:2">
      <c r="B58" s="70"/>
    </row>
  </sheetData>
  <customSheetViews>
    <customSheetView guid="{4928BF23-7841-445B-B276-4DDA011E86BA}" scale="60" colorId="22" showPageBreaks="1" fitToPage="1" view="pageBreakPreview">
      <selection activeCell="B44" sqref="B44"/>
      <pageMargins left="0.5" right="0.5" top="0.5" bottom="0.5" header="0" footer="0"/>
      <printOptions horizontalCentered="1" verticalCentered="1"/>
      <pageSetup scale="81" orientation="landscape" r:id="rId1"/>
      <headerFooter alignWithMargins="0"/>
    </customSheetView>
    <customSheetView guid="{10BEBEA5-666D-4E42-8C33-BE2CECB0CEEE}" scale="70" colorId="22" fitToPage="1">
      <pageMargins left="0.5" right="0.5" top="0.5" bottom="0.5" header="0" footer="0"/>
      <printOptions horizontalCentered="1" verticalCentered="1"/>
      <pageSetup scale="80" orientation="landscape" r:id="rId2"/>
      <headerFooter alignWithMargins="0"/>
    </customSheetView>
    <customSheetView guid="{7EABFE2B-86ED-418A-B3E7-C3498E6134E5}" scale="70" colorId="22" fitToPage="1">
      <pageMargins left="0.5" right="0.5" top="0.5" bottom="0.5" header="0" footer="0"/>
      <printOptions horizontalCentered="1" verticalCentered="1"/>
      <pageSetup scale="80" orientation="landscape" r:id="rId3"/>
      <headerFooter alignWithMargins="0"/>
    </customSheetView>
    <customSheetView guid="{8787D503-0E53-496F-A823-DBDA291CFB74}" scale="70" colorId="22" fitToPage="1">
      <pageMargins left="0.5" right="0.5" top="0.5" bottom="0.5" header="0" footer="0"/>
      <printOptions horizontalCentered="1" verticalCentered="1"/>
      <pageSetup scale="80" orientation="landscape" r:id="rId4"/>
      <headerFooter alignWithMargins="0"/>
    </customSheetView>
    <customSheetView guid="{56FC0D8B-DE78-4144-BF1E-B4BF4CC15D6C}" scale="70" colorId="22" fitToPage="1">
      <pageMargins left="0.5" right="0.5" top="0.5" bottom="0.5" header="0" footer="0"/>
      <printOptions horizontalCentered="1" verticalCentered="1"/>
      <pageSetup scale="80" orientation="landscape" r:id="rId5"/>
      <headerFooter alignWithMargins="0"/>
    </customSheetView>
    <customSheetView guid="{22D28A66-17F3-4A9A-B88B-6F61E2AD90F2}" scale="70" colorId="22" fitToPage="1">
      <pageMargins left="0.5" right="0.5" top="0.5" bottom="0.5" header="0" footer="0"/>
      <printOptions horizontalCentered="1" verticalCentered="1"/>
      <pageSetup scale="80" orientation="landscape" r:id="rId6"/>
      <headerFooter alignWithMargins="0"/>
    </customSheetView>
    <customSheetView guid="{38FEF62C-E434-43FF-91B6-A4BAF1D28941}" scale="70" colorId="22" fitToPage="1">
      <pageMargins left="0.5" right="0.5" top="0.5" bottom="0.5" header="0" footer="0"/>
      <printOptions horizontalCentered="1" verticalCentered="1"/>
      <pageSetup scale="80" orientation="landscape" r:id="rId7"/>
      <headerFooter alignWithMargins="0"/>
    </customSheetView>
    <customSheetView guid="{3B00EE9E-100B-4E0B-97A5-9938B41F46C6}" scale="70" colorId="22" fitToPage="1">
      <pageMargins left="0.5" right="0.5" top="0.5" bottom="0.5" header="0" footer="0"/>
      <printOptions horizontalCentered="1" verticalCentered="1"/>
      <pageSetup scale="80" orientation="landscape" r:id="rId8"/>
      <headerFooter alignWithMargins="0"/>
    </customSheetView>
    <customSheetView guid="{70140D13-E05C-4A32-B097-7656031EFC54}" scale="70" colorId="22" fitToPage="1">
      <pageMargins left="0.5" right="0.5" top="0.5" bottom="0.5" header="0" footer="0"/>
      <printOptions horizontalCentered="1" verticalCentered="1"/>
      <pageSetup scale="80" orientation="landscape" r:id="rId9"/>
      <headerFooter alignWithMargins="0"/>
    </customSheetView>
    <customSheetView guid="{3A57D69F-D25D-44C3-9DE0-88B774091642}" scale="70" colorId="22" fitToPage="1">
      <pageMargins left="0.5" right="0.5" top="0.5" bottom="0.5" header="0" footer="0"/>
      <printOptions horizontalCentered="1" verticalCentered="1"/>
      <pageSetup scale="80" orientation="landscape" r:id="rId10"/>
      <headerFooter alignWithMargins="0"/>
    </customSheetView>
    <customSheetView guid="{CA9A34E5-DE78-429D-AEC4-74C7250B775C}" scale="70" colorId="22" fitToPage="1">
      <pageMargins left="0.5" right="0.5" top="0.5" bottom="0.5" header="0" footer="0"/>
      <printOptions horizontalCentered="1" verticalCentered="1"/>
      <pageSetup scale="80" orientation="landscape" r:id="rId11"/>
      <headerFooter alignWithMargins="0"/>
    </customSheetView>
    <customSheetView guid="{B4A791FD-BFAC-4ED1-AC79-FF865E98E4E3}" scale="70" colorId="22" fitToPage="1">
      <pageMargins left="0.5" right="0.5" top="0.5" bottom="0.5" header="0" footer="0"/>
      <printOptions horizontalCentered="1" verticalCentered="1"/>
      <pageSetup scale="80" orientation="landscape" r:id="rId12"/>
      <headerFooter alignWithMargins="0"/>
    </customSheetView>
    <customSheetView guid="{1DFCFAAB-BEA9-4033-B573-C1428C6D4616}" scale="70" colorId="22" fitToPage="1">
      <pageMargins left="0.5" right="0.5" top="0.5" bottom="0.5" header="0" footer="0"/>
      <printOptions horizontalCentered="1" verticalCentered="1"/>
      <pageSetup scale="80" orientation="landscape" r:id="rId13"/>
      <headerFooter alignWithMargins="0"/>
    </customSheetView>
    <customSheetView guid="{24B34512-AD5F-4011-887B-567D11190E35}" scale="70" colorId="22" fitToPage="1">
      <pageMargins left="0.5" right="0.5" top="0.5" bottom="0.5" header="0" footer="0"/>
      <printOptions horizontalCentered="1" verticalCentered="1"/>
      <pageSetup scale="80" orientation="landscape" r:id="rId14"/>
      <headerFooter alignWithMargins="0"/>
    </customSheetView>
  </customSheetViews>
  <printOptions horizontalCentered="1" verticalCentered="1"/>
  <pageMargins left="0.5" right="0.5" top="0.5" bottom="0.5" header="0" footer="0"/>
  <pageSetup scale="81" orientation="landscape" r:id="rId15"/>
  <headerFooter alignWithMargins="0"/>
</worksheet>
</file>

<file path=xl/worksheets/sheet55.xml><?xml version="1.0" encoding="utf-8"?>
<worksheet xmlns="http://schemas.openxmlformats.org/spreadsheetml/2006/main" xmlns:r="http://schemas.openxmlformats.org/officeDocument/2006/relationships">
  <sheetPr transitionEvaluation="1">
    <pageSetUpPr fitToPage="1"/>
  </sheetPr>
  <dimension ref="A1:I78"/>
  <sheetViews>
    <sheetView defaultGridColor="0" view="pageBreakPreview" colorId="22" zoomScale="60" zoomScaleNormal="70" workbookViewId="0">
      <selection activeCell="J35" sqref="J35"/>
    </sheetView>
  </sheetViews>
  <sheetFormatPr defaultColWidth="9.6640625" defaultRowHeight="15"/>
  <cols>
    <col min="1" max="1" width="4.6640625" customWidth="1"/>
    <col min="2" max="2" width="1.6640625" customWidth="1"/>
    <col min="3" max="3" width="50.6640625" customWidth="1"/>
    <col min="4" max="9" width="17.109375" customWidth="1"/>
  </cols>
  <sheetData>
    <row r="1" spans="1:9" ht="15.75" thickBot="1">
      <c r="A1" s="43" t="str">
        <f>'Data Sheet'!$A$49</f>
        <v>Annual Report of Central Hudson Gas &amp; Electric Corp.</v>
      </c>
      <c r="B1" s="85"/>
      <c r="C1" s="85"/>
      <c r="D1" s="85"/>
      <c r="E1" s="85"/>
      <c r="F1" s="85"/>
      <c r="G1" s="85"/>
      <c r="H1" s="191" t="str">
        <f>'Data Sheet'!$A$45</f>
        <v>Year ended December 31, 2013</v>
      </c>
      <c r="I1" s="85"/>
    </row>
    <row r="2" spans="1:9">
      <c r="A2" s="86"/>
      <c r="B2" s="87"/>
      <c r="C2" s="87"/>
      <c r="D2" s="87"/>
      <c r="E2" s="87"/>
      <c r="F2" s="87"/>
      <c r="G2" s="87"/>
      <c r="H2" s="87"/>
      <c r="I2" s="88"/>
    </row>
    <row r="3" spans="1:9" ht="15.75">
      <c r="A3" s="89" t="s">
        <v>524</v>
      </c>
      <c r="B3" s="121"/>
      <c r="C3" s="121"/>
      <c r="D3" s="121"/>
      <c r="E3" s="121"/>
      <c r="F3" s="121"/>
      <c r="G3" s="121"/>
      <c r="H3" s="121"/>
      <c r="I3" s="325"/>
    </row>
    <row r="4" spans="1:9">
      <c r="A4" s="306" t="s">
        <v>525</v>
      </c>
      <c r="B4" s="121"/>
      <c r="C4" s="121"/>
      <c r="D4" s="121"/>
      <c r="E4" s="121"/>
      <c r="F4" s="121"/>
      <c r="G4" s="121"/>
      <c r="H4" s="121"/>
      <c r="I4" s="325"/>
    </row>
    <row r="5" spans="1:9">
      <c r="A5" s="306" t="s">
        <v>526</v>
      </c>
      <c r="B5" s="121"/>
      <c r="C5" s="121"/>
      <c r="D5" s="121"/>
      <c r="E5" s="121"/>
      <c r="F5" s="121"/>
      <c r="G5" s="121"/>
      <c r="H5" s="121"/>
      <c r="I5" s="325"/>
    </row>
    <row r="6" spans="1:9">
      <c r="A6" s="92"/>
      <c r="B6" s="85"/>
      <c r="C6" s="85"/>
      <c r="D6" s="85"/>
      <c r="E6" s="85"/>
      <c r="F6" s="85"/>
      <c r="G6" s="85"/>
      <c r="H6" s="85"/>
      <c r="I6" s="93"/>
    </row>
    <row r="7" spans="1:9">
      <c r="A7" s="118" t="s">
        <v>2358</v>
      </c>
      <c r="B7" s="85"/>
      <c r="C7" s="85" t="s">
        <v>527</v>
      </c>
      <c r="D7" s="85"/>
      <c r="E7" s="85"/>
      <c r="F7" s="85"/>
      <c r="G7" s="85"/>
      <c r="H7" s="85"/>
      <c r="I7" s="93"/>
    </row>
    <row r="8" spans="1:9">
      <c r="A8" s="118" t="s">
        <v>2360</v>
      </c>
      <c r="B8" s="85"/>
      <c r="C8" s="85" t="s">
        <v>528</v>
      </c>
      <c r="D8" s="85"/>
      <c r="E8" s="85"/>
      <c r="F8" s="85"/>
      <c r="G8" s="85"/>
      <c r="H8" s="85"/>
      <c r="I8" s="93"/>
    </row>
    <row r="9" spans="1:9">
      <c r="A9" s="92"/>
      <c r="B9" s="85"/>
      <c r="C9" s="85" t="s">
        <v>529</v>
      </c>
      <c r="D9" s="85"/>
      <c r="E9" s="85"/>
      <c r="F9" s="85"/>
      <c r="G9" s="85"/>
      <c r="H9" s="85"/>
      <c r="I9" s="93"/>
    </row>
    <row r="10" spans="1:9">
      <c r="A10" s="118" t="s">
        <v>2363</v>
      </c>
      <c r="B10" s="85"/>
      <c r="C10" s="85" t="s">
        <v>2251</v>
      </c>
      <c r="D10" s="85"/>
      <c r="E10" s="85"/>
      <c r="F10" s="85"/>
      <c r="G10" s="85"/>
      <c r="H10" s="85"/>
      <c r="I10" s="93"/>
    </row>
    <row r="11" spans="1:9">
      <c r="A11" s="92"/>
      <c r="B11" s="85"/>
      <c r="C11" s="85" t="s">
        <v>2252</v>
      </c>
      <c r="D11" s="85"/>
      <c r="E11" s="85"/>
      <c r="F11" s="85"/>
      <c r="G11" s="85"/>
      <c r="H11" s="85"/>
      <c r="I11" s="93"/>
    </row>
    <row r="12" spans="1:9">
      <c r="A12" s="92"/>
      <c r="B12" s="85"/>
      <c r="C12" s="85" t="s">
        <v>2253</v>
      </c>
      <c r="D12" s="85"/>
      <c r="E12" s="85"/>
      <c r="F12" s="85"/>
      <c r="G12" s="85"/>
      <c r="H12" s="85"/>
      <c r="I12" s="93"/>
    </row>
    <row r="13" spans="1:9">
      <c r="A13" s="92"/>
      <c r="B13" s="85"/>
      <c r="C13" s="85" t="s">
        <v>2254</v>
      </c>
      <c r="D13" s="85"/>
      <c r="E13" s="85"/>
      <c r="F13" s="85"/>
      <c r="G13" s="85"/>
      <c r="H13" s="85"/>
      <c r="I13" s="93"/>
    </row>
    <row r="14" spans="1:9">
      <c r="A14" s="92"/>
      <c r="B14" s="85"/>
      <c r="C14" s="85" t="s">
        <v>2255</v>
      </c>
      <c r="D14" s="85"/>
      <c r="E14" s="85"/>
      <c r="F14" s="85"/>
      <c r="G14" s="85"/>
      <c r="H14" s="85"/>
      <c r="I14" s="93"/>
    </row>
    <row r="15" spans="1:9">
      <c r="A15" s="92"/>
      <c r="B15" s="85"/>
      <c r="C15" s="85" t="s">
        <v>2256</v>
      </c>
      <c r="D15" s="85"/>
      <c r="E15" s="85"/>
      <c r="F15" s="85"/>
      <c r="G15" s="85"/>
      <c r="H15" s="85"/>
      <c r="I15" s="93"/>
    </row>
    <row r="16" spans="1:9">
      <c r="A16" s="92"/>
      <c r="B16" s="85"/>
      <c r="C16" s="85" t="s">
        <v>2257</v>
      </c>
      <c r="D16" s="85"/>
      <c r="E16" s="85"/>
      <c r="F16" s="351"/>
      <c r="G16" s="85"/>
      <c r="H16" s="85"/>
      <c r="I16" s="93"/>
    </row>
    <row r="17" spans="1:9">
      <c r="A17" s="92"/>
      <c r="B17" s="85"/>
      <c r="C17" s="85" t="s">
        <v>2258</v>
      </c>
      <c r="D17" s="85"/>
      <c r="E17" s="85"/>
      <c r="F17" s="85"/>
      <c r="G17" s="85"/>
      <c r="H17" s="85"/>
      <c r="I17" s="93"/>
    </row>
    <row r="18" spans="1:9">
      <c r="A18" s="92"/>
      <c r="B18" s="85"/>
      <c r="C18" s="85" t="s">
        <v>2259</v>
      </c>
      <c r="D18" s="85"/>
      <c r="E18" s="85"/>
      <c r="F18" s="85"/>
      <c r="G18" s="85"/>
      <c r="H18" s="85"/>
      <c r="I18" s="93"/>
    </row>
    <row r="19" spans="1:9">
      <c r="A19" s="118" t="s">
        <v>2366</v>
      </c>
      <c r="B19" s="85"/>
      <c r="C19" s="85" t="s">
        <v>2260</v>
      </c>
      <c r="D19" s="85"/>
      <c r="E19" s="85"/>
      <c r="F19" s="85"/>
      <c r="G19" s="85"/>
      <c r="H19" s="85"/>
      <c r="I19" s="93"/>
    </row>
    <row r="20" spans="1:9">
      <c r="A20" s="92"/>
      <c r="B20" s="85"/>
      <c r="C20" s="85" t="s">
        <v>537</v>
      </c>
      <c r="D20" s="85"/>
      <c r="E20" s="85"/>
      <c r="F20" s="85"/>
      <c r="G20" s="85"/>
      <c r="H20" s="85"/>
      <c r="I20" s="93"/>
    </row>
    <row r="21" spans="1:9">
      <c r="A21" s="92"/>
      <c r="B21" s="85"/>
      <c r="C21" s="85"/>
      <c r="D21" s="85"/>
      <c r="E21" s="85"/>
      <c r="F21" s="85"/>
      <c r="G21" s="85"/>
      <c r="H21" s="85"/>
      <c r="I21" s="93"/>
    </row>
    <row r="22" spans="1:9">
      <c r="A22" s="94"/>
      <c r="B22" s="96"/>
      <c r="C22" s="96"/>
      <c r="D22" s="96"/>
      <c r="E22" s="96"/>
      <c r="F22" s="96"/>
      <c r="G22" s="96"/>
      <c r="H22" s="96"/>
      <c r="I22" s="353"/>
    </row>
    <row r="23" spans="1:9" ht="15.75">
      <c r="A23" s="89" t="s">
        <v>538</v>
      </c>
      <c r="B23" s="121"/>
      <c r="C23" s="121"/>
      <c r="D23" s="121"/>
      <c r="E23" s="121"/>
      <c r="F23" s="121"/>
      <c r="G23" s="121"/>
      <c r="H23" s="121"/>
      <c r="I23" s="325"/>
    </row>
    <row r="24" spans="1:9">
      <c r="A24" s="99"/>
      <c r="B24" s="101"/>
      <c r="C24" s="101"/>
      <c r="D24" s="101"/>
      <c r="E24" s="101"/>
      <c r="F24" s="101"/>
      <c r="G24" s="101"/>
      <c r="H24" s="101"/>
      <c r="I24" s="304"/>
    </row>
    <row r="25" spans="1:9">
      <c r="A25" s="170"/>
      <c r="B25" s="85"/>
      <c r="C25" s="108"/>
      <c r="D25" s="108"/>
      <c r="E25" s="512" t="s">
        <v>1885</v>
      </c>
      <c r="F25" s="512" t="s">
        <v>1885</v>
      </c>
      <c r="G25" s="108"/>
      <c r="H25" s="108"/>
      <c r="I25" s="93"/>
    </row>
    <row r="26" spans="1:9">
      <c r="A26" s="170"/>
      <c r="B26" s="85"/>
      <c r="C26" s="108"/>
      <c r="D26" s="108"/>
      <c r="E26" s="512" t="s">
        <v>539</v>
      </c>
      <c r="F26" s="512" t="s">
        <v>540</v>
      </c>
      <c r="G26" s="512" t="s">
        <v>1885</v>
      </c>
      <c r="H26" s="108"/>
      <c r="I26" s="778" t="s">
        <v>1299</v>
      </c>
    </row>
    <row r="27" spans="1:9">
      <c r="A27" s="170"/>
      <c r="B27" s="85"/>
      <c r="C27" s="108"/>
      <c r="D27" s="108"/>
      <c r="E27" s="512" t="s">
        <v>541</v>
      </c>
      <c r="F27" s="512" t="s">
        <v>542</v>
      </c>
      <c r="G27" s="512" t="s">
        <v>543</v>
      </c>
      <c r="H27" s="512" t="s">
        <v>544</v>
      </c>
      <c r="I27" s="778" t="s">
        <v>249</v>
      </c>
    </row>
    <row r="28" spans="1:9">
      <c r="A28" s="170"/>
      <c r="B28" s="85"/>
      <c r="C28" s="108"/>
      <c r="D28" s="512" t="s">
        <v>545</v>
      </c>
      <c r="E28" s="512" t="s">
        <v>546</v>
      </c>
      <c r="F28" s="512" t="s">
        <v>2264</v>
      </c>
      <c r="G28" s="512" t="s">
        <v>2265</v>
      </c>
      <c r="H28" s="512" t="s">
        <v>543</v>
      </c>
      <c r="I28" s="778" t="s">
        <v>2266</v>
      </c>
    </row>
    <row r="29" spans="1:9">
      <c r="A29" s="170"/>
      <c r="B29" s="85"/>
      <c r="C29" s="108"/>
      <c r="D29" s="512" t="s">
        <v>1884</v>
      </c>
      <c r="E29" s="512" t="s">
        <v>2267</v>
      </c>
      <c r="F29" s="512" t="s">
        <v>2268</v>
      </c>
      <c r="G29" s="512" t="s">
        <v>2269</v>
      </c>
      <c r="H29" s="512" t="s">
        <v>2269</v>
      </c>
      <c r="I29" s="778" t="s">
        <v>2343</v>
      </c>
    </row>
    <row r="30" spans="1:9">
      <c r="A30" s="170" t="s">
        <v>2411</v>
      </c>
      <c r="B30" s="85"/>
      <c r="C30" s="512" t="s">
        <v>2270</v>
      </c>
      <c r="D30" s="512" t="s">
        <v>2271</v>
      </c>
      <c r="E30" s="512" t="s">
        <v>2272</v>
      </c>
      <c r="F30" s="851" t="s">
        <v>2273</v>
      </c>
      <c r="G30" s="512" t="s">
        <v>44</v>
      </c>
      <c r="H30" s="512" t="s">
        <v>45</v>
      </c>
      <c r="I30" s="778" t="s">
        <v>1885</v>
      </c>
    </row>
    <row r="31" spans="1:9">
      <c r="A31" s="176" t="s">
        <v>2417</v>
      </c>
      <c r="B31" s="101"/>
      <c r="C31" s="517" t="s">
        <v>2512</v>
      </c>
      <c r="D31" s="517" t="s">
        <v>2513</v>
      </c>
      <c r="E31" s="517" t="s">
        <v>644</v>
      </c>
      <c r="F31" s="852" t="s">
        <v>693</v>
      </c>
      <c r="G31" s="517" t="s">
        <v>1725</v>
      </c>
      <c r="H31" s="517" t="s">
        <v>1726</v>
      </c>
      <c r="I31" s="779" t="s">
        <v>1727</v>
      </c>
    </row>
    <row r="32" spans="1:9">
      <c r="A32" s="170">
        <v>1</v>
      </c>
      <c r="B32" s="85"/>
      <c r="C32" s="108" t="s">
        <v>46</v>
      </c>
      <c r="D32" s="146"/>
      <c r="E32" s="146"/>
      <c r="F32" s="146"/>
      <c r="G32" s="762"/>
      <c r="H32" s="146"/>
      <c r="I32" s="853">
        <f t="shared" ref="I32:I42" si="0">SUM(D32:H32)</f>
        <v>0</v>
      </c>
    </row>
    <row r="33" spans="1:9">
      <c r="A33" s="170">
        <v>2</v>
      </c>
      <c r="B33" s="85"/>
      <c r="C33" s="108" t="s">
        <v>47</v>
      </c>
      <c r="D33" s="763">
        <v>1509316</v>
      </c>
      <c r="E33" s="763"/>
      <c r="F33" s="763"/>
      <c r="G33" s="763"/>
      <c r="H33" s="763"/>
      <c r="I33" s="346">
        <f t="shared" si="0"/>
        <v>1509316</v>
      </c>
    </row>
    <row r="34" spans="1:9">
      <c r="A34" s="170">
        <v>3</v>
      </c>
      <c r="B34" s="85"/>
      <c r="C34" s="108" t="s">
        <v>48</v>
      </c>
      <c r="D34" s="763"/>
      <c r="E34" s="763"/>
      <c r="F34" s="763"/>
      <c r="G34" s="763"/>
      <c r="H34" s="763"/>
      <c r="I34" s="346">
        <f t="shared" si="0"/>
        <v>0</v>
      </c>
    </row>
    <row r="35" spans="1:9">
      <c r="A35" s="170">
        <v>4</v>
      </c>
      <c r="B35" s="85"/>
      <c r="C35" s="108" t="s">
        <v>152</v>
      </c>
      <c r="D35" s="763"/>
      <c r="E35" s="763"/>
      <c r="F35" s="763"/>
      <c r="G35" s="763"/>
      <c r="H35" s="763"/>
      <c r="I35" s="346">
        <f t="shared" si="0"/>
        <v>0</v>
      </c>
    </row>
    <row r="36" spans="1:9">
      <c r="A36" s="170">
        <v>5</v>
      </c>
      <c r="B36" s="1653" t="s">
        <v>3641</v>
      </c>
      <c r="C36" s="108" t="s">
        <v>49</v>
      </c>
      <c r="D36" s="763"/>
      <c r="E36" s="763"/>
      <c r="F36" s="763"/>
      <c r="G36" s="763"/>
      <c r="H36" s="763"/>
      <c r="I36" s="346">
        <f t="shared" si="0"/>
        <v>0</v>
      </c>
    </row>
    <row r="37" spans="1:9">
      <c r="A37" s="170">
        <v>6</v>
      </c>
      <c r="B37" s="85"/>
      <c r="C37" s="108" t="s">
        <v>50</v>
      </c>
      <c r="D37" s="763"/>
      <c r="E37" s="763"/>
      <c r="F37" s="763"/>
      <c r="G37" s="763"/>
      <c r="H37" s="763"/>
      <c r="I37" s="346">
        <f t="shared" si="0"/>
        <v>0</v>
      </c>
    </row>
    <row r="38" spans="1:9">
      <c r="A38" s="170">
        <v>7</v>
      </c>
      <c r="B38" s="85"/>
      <c r="C38" s="108" t="s">
        <v>51</v>
      </c>
      <c r="D38" s="763"/>
      <c r="E38" s="763"/>
      <c r="F38" s="763"/>
      <c r="G38" s="763"/>
      <c r="H38" s="763"/>
      <c r="I38" s="346">
        <f t="shared" si="0"/>
        <v>0</v>
      </c>
    </row>
    <row r="39" spans="1:9">
      <c r="A39" s="170">
        <v>8</v>
      </c>
      <c r="B39" s="85"/>
      <c r="C39" s="108" t="s">
        <v>52</v>
      </c>
      <c r="D39" s="763">
        <v>974662</v>
      </c>
      <c r="E39" s="763"/>
      <c r="F39" s="763"/>
      <c r="G39" s="763"/>
      <c r="H39" s="763"/>
      <c r="I39" s="346">
        <f t="shared" si="0"/>
        <v>974662</v>
      </c>
    </row>
    <row r="40" spans="1:9">
      <c r="A40" s="170">
        <v>9</v>
      </c>
      <c r="B40" s="85"/>
      <c r="C40" s="108" t="s">
        <v>53</v>
      </c>
      <c r="D40" s="763">
        <v>5204626</v>
      </c>
      <c r="E40" s="763"/>
      <c r="F40" s="763"/>
      <c r="G40" s="763"/>
      <c r="H40" s="763"/>
      <c r="I40" s="346">
        <f t="shared" si="0"/>
        <v>5204626</v>
      </c>
    </row>
    <row r="41" spans="1:9">
      <c r="A41" s="170">
        <v>10</v>
      </c>
      <c r="B41" s="85"/>
      <c r="C41" s="108" t="s">
        <v>54</v>
      </c>
      <c r="D41" s="763"/>
      <c r="E41" s="763"/>
      <c r="F41" s="763"/>
      <c r="G41" s="763"/>
      <c r="H41" s="763"/>
      <c r="I41" s="346">
        <f t="shared" si="0"/>
        <v>0</v>
      </c>
    </row>
    <row r="42" spans="1:9">
      <c r="A42" s="170">
        <v>11</v>
      </c>
      <c r="B42" s="85"/>
      <c r="C42" s="108" t="s">
        <v>55</v>
      </c>
      <c r="D42" s="763">
        <v>709839</v>
      </c>
      <c r="E42" s="763"/>
      <c r="F42" s="763"/>
      <c r="G42" s="763"/>
      <c r="H42" s="763">
        <v>384024</v>
      </c>
      <c r="I42" s="346">
        <f t="shared" si="0"/>
        <v>1093863</v>
      </c>
    </row>
    <row r="43" spans="1:9">
      <c r="A43" s="176">
        <v>12</v>
      </c>
      <c r="B43" s="101"/>
      <c r="C43" s="517" t="s">
        <v>1299</v>
      </c>
      <c r="D43" s="805">
        <f t="shared" ref="D43:I43" si="1">SUM(D32:D42)</f>
        <v>8398443</v>
      </c>
      <c r="E43" s="805">
        <f t="shared" si="1"/>
        <v>0</v>
      </c>
      <c r="F43" s="805">
        <f t="shared" si="1"/>
        <v>0</v>
      </c>
      <c r="G43" s="805">
        <f t="shared" si="1"/>
        <v>0</v>
      </c>
      <c r="H43" s="805">
        <f t="shared" si="1"/>
        <v>384024</v>
      </c>
      <c r="I43" s="668">
        <f t="shared" si="1"/>
        <v>8782467</v>
      </c>
    </row>
    <row r="44" spans="1:9">
      <c r="A44" s="92"/>
      <c r="B44" s="1653"/>
      <c r="C44" s="85"/>
      <c r="D44" s="85"/>
      <c r="E44" s="85"/>
      <c r="F44" s="85"/>
      <c r="G44" s="85"/>
      <c r="H44" s="85"/>
      <c r="I44" s="93"/>
    </row>
    <row r="45" spans="1:9" ht="15.75">
      <c r="A45" s="89" t="s">
        <v>56</v>
      </c>
      <c r="B45" s="121"/>
      <c r="C45" s="121"/>
      <c r="D45" s="121"/>
      <c r="E45" s="121"/>
      <c r="F45" s="121"/>
      <c r="G45" s="121"/>
      <c r="H45" s="121"/>
      <c r="I45" s="325"/>
    </row>
    <row r="46" spans="1:9">
      <c r="A46" s="99"/>
      <c r="B46" s="101"/>
      <c r="C46" s="101"/>
      <c r="D46" s="101"/>
      <c r="E46" s="101"/>
      <c r="F46" s="101"/>
      <c r="G46" s="101"/>
      <c r="H46" s="101"/>
      <c r="I46" s="304"/>
    </row>
    <row r="47" spans="1:9">
      <c r="A47" s="854"/>
      <c r="B47" s="131"/>
      <c r="C47" s="131"/>
      <c r="D47" s="131"/>
      <c r="E47" s="131"/>
      <c r="F47" s="131"/>
      <c r="G47" s="131"/>
      <c r="H47" s="131"/>
      <c r="I47" s="773"/>
    </row>
    <row r="48" spans="1:9">
      <c r="A48" s="854"/>
      <c r="B48" s="131"/>
      <c r="C48" s="131"/>
      <c r="D48" s="131"/>
      <c r="E48" s="131"/>
      <c r="F48" s="131"/>
      <c r="G48" s="131"/>
      <c r="H48" s="131"/>
      <c r="I48" s="773"/>
    </row>
    <row r="49" spans="1:9">
      <c r="A49" s="854"/>
      <c r="B49" s="131"/>
      <c r="C49" s="131"/>
      <c r="D49" s="131"/>
      <c r="E49" s="131"/>
      <c r="F49" s="131"/>
      <c r="G49" s="131"/>
      <c r="H49" s="131"/>
      <c r="I49" s="773"/>
    </row>
    <row r="50" spans="1:9">
      <c r="A50" s="854"/>
      <c r="B50" s="131"/>
      <c r="C50" s="131"/>
      <c r="D50" s="131"/>
      <c r="E50" s="131"/>
      <c r="F50" s="131"/>
      <c r="G50" s="131"/>
      <c r="H50" s="131"/>
      <c r="I50" s="773"/>
    </row>
    <row r="51" spans="1:9">
      <c r="A51" s="854"/>
      <c r="B51" s="131"/>
      <c r="C51" s="131"/>
      <c r="D51" s="131"/>
      <c r="E51" s="131"/>
      <c r="F51" s="131"/>
      <c r="G51" s="131"/>
      <c r="H51" s="131"/>
      <c r="I51" s="773"/>
    </row>
    <row r="52" spans="1:9">
      <c r="A52" s="854"/>
      <c r="B52" s="131"/>
      <c r="C52" s="131"/>
      <c r="D52" s="131"/>
      <c r="E52" s="131"/>
      <c r="F52" s="131"/>
      <c r="G52" s="131"/>
      <c r="H52" s="131"/>
      <c r="I52" s="773"/>
    </row>
    <row r="53" spans="1:9">
      <c r="A53" s="854"/>
      <c r="B53" s="131"/>
      <c r="C53" s="131"/>
      <c r="D53" s="131"/>
      <c r="E53" s="131"/>
      <c r="F53" s="131"/>
      <c r="G53" s="131"/>
      <c r="H53" s="131"/>
      <c r="I53" s="773"/>
    </row>
    <row r="54" spans="1:9">
      <c r="A54" s="854"/>
      <c r="B54" s="131"/>
      <c r="C54" s="131"/>
      <c r="D54" s="131"/>
      <c r="E54" s="131"/>
      <c r="F54" s="131"/>
      <c r="G54" s="131"/>
      <c r="H54" s="131"/>
      <c r="I54" s="773"/>
    </row>
    <row r="55" spans="1:9">
      <c r="A55" s="854"/>
      <c r="B55" s="131"/>
      <c r="C55" s="131"/>
      <c r="D55" s="131"/>
      <c r="E55" s="131"/>
      <c r="F55" s="131"/>
      <c r="G55" s="131"/>
      <c r="H55" s="131"/>
      <c r="I55" s="773"/>
    </row>
    <row r="56" spans="1:9">
      <c r="A56" s="92"/>
      <c r="B56" s="85"/>
      <c r="C56" s="85"/>
      <c r="D56" s="85"/>
      <c r="E56" s="85"/>
      <c r="F56" s="85"/>
      <c r="G56" s="85"/>
      <c r="H56" s="85"/>
      <c r="I56" s="93"/>
    </row>
    <row r="57" spans="1:9">
      <c r="A57" s="92"/>
      <c r="B57" s="85"/>
      <c r="C57" s="85"/>
      <c r="D57" s="85"/>
      <c r="E57" s="85"/>
      <c r="F57" s="85"/>
      <c r="G57" s="85"/>
      <c r="H57" s="85"/>
      <c r="I57" s="93"/>
    </row>
    <row r="58" spans="1:9">
      <c r="A58" s="854"/>
      <c r="B58" s="131"/>
      <c r="C58" s="131"/>
      <c r="D58" s="131"/>
      <c r="E58" s="131"/>
      <c r="F58" s="131"/>
      <c r="G58" s="131"/>
      <c r="H58" s="131"/>
      <c r="I58" s="773"/>
    </row>
    <row r="59" spans="1:9" ht="15.75" thickBot="1">
      <c r="A59" s="551"/>
      <c r="B59" s="125"/>
      <c r="C59" s="125"/>
      <c r="D59" s="125"/>
      <c r="E59" s="125"/>
      <c r="F59" s="125"/>
      <c r="G59" s="125"/>
      <c r="H59" s="125"/>
      <c r="I59" s="359"/>
    </row>
    <row r="60" spans="1:9">
      <c r="A60" s="85"/>
      <c r="B60" s="85"/>
      <c r="C60" s="85"/>
      <c r="D60" s="85"/>
      <c r="E60" s="85"/>
      <c r="F60" s="85"/>
      <c r="G60" s="85"/>
      <c r="H60" s="85"/>
      <c r="I60" s="663" t="s">
        <v>1201</v>
      </c>
    </row>
    <row r="61" spans="1:9">
      <c r="A61" s="121" t="s">
        <v>57</v>
      </c>
      <c r="B61" s="121"/>
      <c r="C61" s="121"/>
      <c r="D61" s="121"/>
      <c r="E61" s="121"/>
      <c r="F61" s="121"/>
      <c r="G61" s="121"/>
      <c r="H61" s="121"/>
      <c r="I61" s="121"/>
    </row>
    <row r="62" spans="1:9">
      <c r="A62" s="85"/>
      <c r="B62" s="85"/>
      <c r="C62" s="85"/>
      <c r="D62" s="85"/>
      <c r="E62" s="85"/>
      <c r="F62" s="85"/>
      <c r="G62" s="85"/>
      <c r="H62" s="85"/>
      <c r="I62" s="85"/>
    </row>
    <row r="63" spans="1:9">
      <c r="A63" s="85"/>
      <c r="B63" s="85"/>
      <c r="C63" s="85"/>
      <c r="D63" s="85"/>
      <c r="E63" s="85"/>
      <c r="F63" s="85"/>
      <c r="G63" s="85"/>
      <c r="H63" s="85"/>
      <c r="I63" s="85"/>
    </row>
    <row r="64" spans="1:9">
      <c r="A64" s="85"/>
      <c r="B64" s="85"/>
      <c r="C64" s="85"/>
      <c r="D64" s="85"/>
      <c r="E64" s="85"/>
      <c r="F64" s="85"/>
      <c r="G64" s="85"/>
      <c r="H64" s="85"/>
      <c r="I64" s="85"/>
    </row>
    <row r="65" spans="1:9">
      <c r="A65" s="85"/>
      <c r="B65" s="85"/>
      <c r="C65" s="85"/>
      <c r="D65" s="85"/>
      <c r="E65" s="85"/>
      <c r="F65" s="85"/>
      <c r="G65" s="85"/>
      <c r="H65" s="85"/>
      <c r="I65" s="85"/>
    </row>
    <row r="66" spans="1:9">
      <c r="A66" s="85"/>
      <c r="B66" s="85"/>
      <c r="C66" s="85"/>
      <c r="D66" s="85"/>
      <c r="E66" s="85"/>
      <c r="F66" s="85"/>
      <c r="G66" s="85"/>
      <c r="H66" s="85"/>
      <c r="I66" s="85"/>
    </row>
    <row r="67" spans="1:9">
      <c r="A67" s="85"/>
      <c r="B67" s="85"/>
      <c r="C67" s="85"/>
      <c r="D67" s="85"/>
      <c r="E67" s="85"/>
      <c r="F67" s="85"/>
      <c r="G67" s="85"/>
      <c r="H67" s="85"/>
      <c r="I67" s="85"/>
    </row>
    <row r="68" spans="1:9">
      <c r="A68" s="85"/>
      <c r="B68" s="85"/>
      <c r="C68" s="85"/>
      <c r="D68" s="85"/>
      <c r="E68" s="85"/>
      <c r="F68" s="85"/>
      <c r="G68" s="85"/>
      <c r="H68" s="85"/>
      <c r="I68" s="85"/>
    </row>
    <row r="69" spans="1:9">
      <c r="A69" s="85"/>
      <c r="B69" s="85"/>
      <c r="C69" s="85"/>
      <c r="D69" s="85"/>
      <c r="E69" s="85"/>
      <c r="F69" s="85"/>
      <c r="G69" s="85"/>
      <c r="H69" s="85"/>
      <c r="I69" s="85"/>
    </row>
    <row r="70" spans="1:9">
      <c r="A70" s="85"/>
      <c r="B70" s="85"/>
      <c r="C70" s="70"/>
      <c r="D70" s="85"/>
      <c r="E70" s="85"/>
      <c r="F70" s="85"/>
      <c r="G70" s="85"/>
      <c r="H70" s="85"/>
      <c r="I70" s="85"/>
    </row>
    <row r="71" spans="1:9">
      <c r="A71" s="85"/>
      <c r="B71" s="85"/>
      <c r="C71" s="85"/>
      <c r="D71" s="85"/>
      <c r="E71" s="85"/>
      <c r="F71" s="85"/>
      <c r="G71" s="85"/>
      <c r="H71" s="85"/>
      <c r="I71" s="85"/>
    </row>
    <row r="72" spans="1:9">
      <c r="A72" s="85"/>
      <c r="B72" s="85"/>
      <c r="C72" s="85"/>
      <c r="D72" s="85"/>
      <c r="E72" s="85"/>
      <c r="F72" s="85"/>
      <c r="G72" s="85"/>
      <c r="H72" s="85"/>
      <c r="I72" s="85"/>
    </row>
    <row r="73" spans="1:9">
      <c r="A73" s="85"/>
      <c r="B73" s="85"/>
      <c r="C73" s="70"/>
      <c r="D73" s="85"/>
      <c r="E73" s="85"/>
      <c r="F73" s="85"/>
      <c r="G73" s="85"/>
      <c r="H73" s="85"/>
      <c r="I73" s="85"/>
    </row>
    <row r="74" spans="1:9">
      <c r="A74" s="85"/>
      <c r="B74" s="85"/>
      <c r="C74" s="70"/>
      <c r="D74" s="85"/>
      <c r="E74" s="85"/>
      <c r="F74" s="85"/>
      <c r="G74" s="85"/>
      <c r="H74" s="85"/>
      <c r="I74" s="85"/>
    </row>
    <row r="75" spans="1:9">
      <c r="A75" s="85"/>
      <c r="B75" s="85"/>
      <c r="C75" s="70"/>
      <c r="D75" s="85"/>
      <c r="E75" s="85"/>
      <c r="F75" s="85"/>
      <c r="G75" s="85"/>
      <c r="H75" s="85"/>
      <c r="I75" s="85"/>
    </row>
    <row r="76" spans="1:9">
      <c r="A76" s="85"/>
      <c r="B76" s="85"/>
      <c r="C76" s="70"/>
      <c r="D76" s="85"/>
      <c r="E76" s="85"/>
      <c r="F76" s="85"/>
      <c r="G76" s="85"/>
      <c r="H76" s="85"/>
      <c r="I76" s="85"/>
    </row>
    <row r="77" spans="1:9">
      <c r="A77" s="85"/>
      <c r="B77" s="85"/>
      <c r="C77" s="70"/>
      <c r="D77" s="85"/>
      <c r="E77" s="85"/>
      <c r="F77" s="85"/>
      <c r="G77" s="85"/>
      <c r="H77" s="85"/>
      <c r="I77" s="85"/>
    </row>
    <row r="78" spans="1:9">
      <c r="A78" s="85"/>
      <c r="B78" s="85"/>
      <c r="C78" s="70"/>
      <c r="D78" s="85"/>
      <c r="E78" s="85"/>
      <c r="F78" s="85"/>
      <c r="G78" s="85"/>
      <c r="H78" s="85"/>
      <c r="I78" s="85"/>
    </row>
  </sheetData>
  <customSheetViews>
    <customSheetView guid="{4928BF23-7841-445B-B276-4DDA011E86BA}" scale="60" colorId="22" showPageBreaks="1" fitToPage="1" view="pageBreakPreview">
      <selection activeCell="B44" sqref="B44"/>
      <pageMargins left="0.5" right="0.5" top="0.5" bottom="0.5" header="0" footer="0"/>
      <printOptions horizontalCentered="1" verticalCentered="1"/>
      <pageSetup scale="59" orientation="landscape" r:id="rId1"/>
      <headerFooter alignWithMargins="0"/>
    </customSheetView>
    <customSheetView guid="{10BEBEA5-666D-4E42-8C33-BE2CECB0CEEE}" scale="70" colorId="22" fitToPage="1">
      <selection activeCell="D41" sqref="D41"/>
      <pageMargins left="0.5" right="0.5" top="0.5" bottom="0.5" header="0" footer="0"/>
      <printOptions horizontalCentered="1" verticalCentered="1"/>
      <pageSetup scale="59" orientation="landscape" r:id="rId2"/>
      <headerFooter alignWithMargins="0"/>
    </customSheetView>
    <customSheetView guid="{7EABFE2B-86ED-418A-B3E7-C3498E6134E5}" scale="70" colorId="22" fitToPage="1">
      <selection activeCell="D41" sqref="D41"/>
      <pageMargins left="0.5" right="0.5" top="0.5" bottom="0.5" header="0" footer="0"/>
      <printOptions horizontalCentered="1" verticalCentered="1"/>
      <pageSetup scale="59" orientation="landscape" r:id="rId3"/>
      <headerFooter alignWithMargins="0"/>
    </customSheetView>
    <customSheetView guid="{8787D503-0E53-496F-A823-DBDA291CFB74}" scale="70" colorId="22" showPageBreaks="1" fitToPage="1">
      <pageMargins left="0.5" right="0.5" top="0.5" bottom="0.5" header="0" footer="0"/>
      <printOptions horizontalCentered="1" verticalCentered="1"/>
      <pageSetup scale="10" orientation="landscape" r:id="rId4"/>
      <headerFooter alignWithMargins="0"/>
    </customSheetView>
    <customSheetView guid="{22D28A66-17F3-4A9A-B88B-6F61E2AD90F2}" scale="70" colorId="22" fitToPage="1">
      <pageMargins left="0.5" right="0.5" top="0.5" bottom="0.5" header="0" footer="0"/>
      <printOptions horizontalCentered="1" verticalCentered="1"/>
      <pageSetup scale="59" orientation="landscape" r:id="rId5"/>
      <headerFooter alignWithMargins="0"/>
    </customSheetView>
    <customSheetView guid="{38FEF62C-E434-43FF-91B6-A4BAF1D28941}" scale="70" colorId="22" showPageBreaks="1" fitToPage="1" printArea="1">
      <pageMargins left="0.5" right="0.5" top="0.5" bottom="0.5" header="0" footer="0"/>
      <printOptions horizontalCentered="1" verticalCentered="1"/>
      <pageSetup scale="59" orientation="landscape" r:id="rId6"/>
      <headerFooter alignWithMargins="0"/>
    </customSheetView>
    <customSheetView guid="{3B00EE9E-100B-4E0B-97A5-9938B41F46C6}" scale="70" colorId="22" fitToPage="1">
      <pageMargins left="0.5" right="0.5" top="0.5" bottom="0.5" header="0" footer="0"/>
      <printOptions horizontalCentered="1" verticalCentered="1"/>
      <pageSetup scale="59" orientation="landscape" r:id="rId7"/>
      <headerFooter alignWithMargins="0"/>
    </customSheetView>
    <customSheetView guid="{70140D13-E05C-4A32-B097-7656031EFC54}" scale="70" colorId="22" showPageBreaks="1" fitToPage="1" printArea="1">
      <pageMargins left="0.5" right="0.5" top="0.5" bottom="0.5" header="0" footer="0"/>
      <printOptions horizontalCentered="1" verticalCentered="1"/>
      <pageSetup scale="10" orientation="landscape" r:id="rId8"/>
      <headerFooter alignWithMargins="0"/>
    </customSheetView>
    <customSheetView guid="{3A57D69F-D25D-44C3-9DE0-88B774091642}" scale="70" colorId="22" showPageBreaks="1" fitToPage="1" printArea="1">
      <pageMargins left="0.5" right="0.5" top="0.5" bottom="0.5" header="0" footer="0"/>
      <printOptions horizontalCentered="1" verticalCentered="1"/>
      <pageSetup scale="10" orientation="landscape" r:id="rId9"/>
      <headerFooter alignWithMargins="0"/>
    </customSheetView>
    <customSheetView guid="{CA9A34E5-DE78-429D-AEC4-74C7250B775C}" scale="70" colorId="22" showPageBreaks="1" fitToPage="1" printArea="1">
      <pageMargins left="0.5" right="0.5" top="0.5" bottom="0.5" header="0" footer="0"/>
      <printOptions horizontalCentered="1" verticalCentered="1"/>
      <pageSetup scale="59" orientation="landscape" r:id="rId10"/>
      <headerFooter alignWithMargins="0"/>
    </customSheetView>
    <customSheetView guid="{B4A791FD-BFAC-4ED1-AC79-FF865E98E4E3}" scale="70" colorId="22" fitToPage="1">
      <selection activeCell="D41" sqref="D41"/>
      <pageMargins left="0.5" right="0.5" top="0.5" bottom="0.5" header="0" footer="0"/>
      <printOptions horizontalCentered="1" verticalCentered="1"/>
      <pageSetup scale="59" orientation="landscape" r:id="rId11"/>
      <headerFooter alignWithMargins="0"/>
    </customSheetView>
    <customSheetView guid="{1DFCFAAB-BEA9-4033-B573-C1428C6D4616}" scale="70" colorId="22" fitToPage="1">
      <selection activeCell="D41" sqref="D41"/>
      <pageMargins left="0.5" right="0.5" top="0.5" bottom="0.5" header="0" footer="0"/>
      <printOptions horizontalCentered="1" verticalCentered="1"/>
      <pageSetup scale="59" orientation="landscape" r:id="rId12"/>
      <headerFooter alignWithMargins="0"/>
    </customSheetView>
    <customSheetView guid="{24B34512-AD5F-4011-887B-567D11190E35}" scale="70" colorId="22" showPageBreaks="1" fitToPage="1">
      <selection activeCell="D41" sqref="D41"/>
      <pageMargins left="0.5" right="0.5" top="0.5" bottom="0.5" header="0" footer="0"/>
      <printOptions horizontalCentered="1" verticalCentered="1"/>
      <pageSetup scale="10" orientation="landscape" r:id="rId13"/>
      <headerFooter alignWithMargins="0"/>
    </customSheetView>
  </customSheetViews>
  <printOptions horizontalCentered="1" verticalCentered="1"/>
  <pageMargins left="0.5" right="0.5" top="0.5" bottom="0.5" header="0" footer="0"/>
  <pageSetup scale="59" orientation="landscape" r:id="rId14"/>
  <headerFooter alignWithMargins="0"/>
</worksheet>
</file>

<file path=xl/worksheets/sheet56.xml><?xml version="1.0" encoding="utf-8"?>
<worksheet xmlns="http://schemas.openxmlformats.org/spreadsheetml/2006/main" xmlns:r="http://schemas.openxmlformats.org/officeDocument/2006/relationships">
  <sheetPr transitionEvaluation="1">
    <pageSetUpPr fitToPage="1"/>
  </sheetPr>
  <dimension ref="A1:H82"/>
  <sheetViews>
    <sheetView defaultGridColor="0" topLeftCell="A7" colorId="22" zoomScale="70" zoomScaleNormal="70" workbookViewId="0">
      <selection activeCell="J34" sqref="J34"/>
    </sheetView>
  </sheetViews>
  <sheetFormatPr defaultColWidth="9.6640625" defaultRowHeight="15"/>
  <cols>
    <col min="1" max="1" width="4.6640625" customWidth="1"/>
    <col min="2" max="2" width="10.6640625" customWidth="1"/>
    <col min="3" max="3" width="18.6640625" customWidth="1"/>
    <col min="4" max="8" width="12.6640625" customWidth="1"/>
  </cols>
  <sheetData>
    <row r="1" spans="1:8" ht="15.75" thickBot="1">
      <c r="A1" s="85" t="str">
        <f>'Data Sheet'!$A$49</f>
        <v>Annual Report of Central Hudson Gas &amp; Electric Corp.</v>
      </c>
      <c r="B1" s="85"/>
      <c r="C1" s="85"/>
      <c r="D1" s="85"/>
      <c r="E1" s="85"/>
      <c r="F1" s="85"/>
      <c r="G1" s="121" t="str">
        <f>'Data Sheet'!$A$45</f>
        <v>Year ended December 31, 2013</v>
      </c>
      <c r="H1" s="121"/>
    </row>
    <row r="2" spans="1:8">
      <c r="A2" s="86"/>
      <c r="B2" s="87"/>
      <c r="C2" s="87"/>
      <c r="D2" s="87"/>
      <c r="E2" s="87"/>
      <c r="F2" s="87"/>
      <c r="G2" s="87"/>
      <c r="H2" s="88"/>
    </row>
    <row r="3" spans="1:8" ht="15.75">
      <c r="A3" s="89" t="s">
        <v>58</v>
      </c>
      <c r="B3" s="121"/>
      <c r="C3" s="121"/>
      <c r="D3" s="121"/>
      <c r="E3" s="121"/>
      <c r="F3" s="121"/>
      <c r="G3" s="121"/>
      <c r="H3" s="325"/>
    </row>
    <row r="4" spans="1:8">
      <c r="A4" s="99"/>
      <c r="B4" s="101"/>
      <c r="C4" s="101"/>
      <c r="D4" s="101"/>
      <c r="E4" s="101"/>
      <c r="F4" s="101"/>
      <c r="G4" s="101"/>
      <c r="H4" s="304"/>
    </row>
    <row r="5" spans="1:8" ht="15.75">
      <c r="A5" s="812" t="s">
        <v>59</v>
      </c>
      <c r="B5" s="340"/>
      <c r="C5" s="340"/>
      <c r="D5" s="340"/>
      <c r="E5" s="340"/>
      <c r="F5" s="340"/>
      <c r="G5" s="340"/>
      <c r="H5" s="757"/>
    </row>
    <row r="6" spans="1:8">
      <c r="A6" s="145"/>
      <c r="B6" s="108"/>
      <c r="C6" s="512" t="s">
        <v>60</v>
      </c>
      <c r="D6" s="512" t="s">
        <v>61</v>
      </c>
      <c r="E6" s="512" t="s">
        <v>62</v>
      </c>
      <c r="F6" s="512" t="s">
        <v>63</v>
      </c>
      <c r="G6" s="512" t="s">
        <v>64</v>
      </c>
      <c r="H6" s="778" t="s">
        <v>65</v>
      </c>
    </row>
    <row r="7" spans="1:8">
      <c r="A7" s="145"/>
      <c r="B7" s="512" t="s">
        <v>640</v>
      </c>
      <c r="C7" s="512" t="s">
        <v>66</v>
      </c>
      <c r="D7" s="512" t="s">
        <v>67</v>
      </c>
      <c r="E7" s="512" t="s">
        <v>68</v>
      </c>
      <c r="F7" s="512" t="s">
        <v>69</v>
      </c>
      <c r="G7" s="512" t="s">
        <v>70</v>
      </c>
      <c r="H7" s="778" t="s">
        <v>71</v>
      </c>
    </row>
    <row r="8" spans="1:8">
      <c r="A8" s="170" t="s">
        <v>2411</v>
      </c>
      <c r="B8" s="512" t="s">
        <v>2225</v>
      </c>
      <c r="C8" s="512" t="s">
        <v>72</v>
      </c>
      <c r="D8" s="512" t="s">
        <v>73</v>
      </c>
      <c r="E8" s="512" t="s">
        <v>74</v>
      </c>
      <c r="F8" s="512" t="s">
        <v>74</v>
      </c>
      <c r="G8" s="512" t="s">
        <v>75</v>
      </c>
      <c r="H8" s="778" t="s">
        <v>498</v>
      </c>
    </row>
    <row r="9" spans="1:8">
      <c r="A9" s="176" t="s">
        <v>2417</v>
      </c>
      <c r="B9" s="517" t="s">
        <v>2512</v>
      </c>
      <c r="C9" s="517" t="s">
        <v>2513</v>
      </c>
      <c r="D9" s="517" t="s">
        <v>644</v>
      </c>
      <c r="E9" s="517" t="s">
        <v>693</v>
      </c>
      <c r="F9" s="517" t="s">
        <v>1725</v>
      </c>
      <c r="G9" s="517" t="s">
        <v>1726</v>
      </c>
      <c r="H9" s="779" t="s">
        <v>1727</v>
      </c>
    </row>
    <row r="10" spans="1:8">
      <c r="A10" s="170">
        <v>1</v>
      </c>
      <c r="B10" s="1268">
        <v>305</v>
      </c>
      <c r="C10" s="1273">
        <v>0</v>
      </c>
      <c r="D10" s="1270">
        <v>60</v>
      </c>
      <c r="E10" s="1274">
        <v>-0.1</v>
      </c>
      <c r="F10" s="1274">
        <v>1.84E-2</v>
      </c>
      <c r="G10" s="1270" t="s">
        <v>2983</v>
      </c>
      <c r="H10" s="1280"/>
    </row>
    <row r="11" spans="1:8">
      <c r="A11" s="170">
        <v>2</v>
      </c>
      <c r="B11" s="1268">
        <v>311</v>
      </c>
      <c r="C11" s="1273">
        <v>0</v>
      </c>
      <c r="D11" s="1270">
        <v>55</v>
      </c>
      <c r="E11" s="1274">
        <v>-0.4</v>
      </c>
      <c r="F11" s="1274">
        <v>2.5499999999999998E-2</v>
      </c>
      <c r="G11" s="1270" t="s">
        <v>2984</v>
      </c>
      <c r="H11" s="1280"/>
    </row>
    <row r="12" spans="1:8">
      <c r="A12" s="170">
        <v>3</v>
      </c>
      <c r="B12" s="1268">
        <v>320</v>
      </c>
      <c r="C12" s="1273">
        <v>0</v>
      </c>
      <c r="D12" s="1270">
        <v>25</v>
      </c>
      <c r="E12" s="1274">
        <v>0</v>
      </c>
      <c r="F12" s="1274">
        <v>3.4700000000000002E-2</v>
      </c>
      <c r="G12" s="1270" t="s">
        <v>2985</v>
      </c>
      <c r="H12" s="1280"/>
    </row>
    <row r="13" spans="1:8">
      <c r="A13" s="170">
        <v>4</v>
      </c>
      <c r="B13" s="1269" t="s">
        <v>2966</v>
      </c>
      <c r="C13" s="1273">
        <v>1334</v>
      </c>
      <c r="D13" s="1279">
        <v>70</v>
      </c>
      <c r="E13" s="1282">
        <v>0</v>
      </c>
      <c r="F13" s="1282">
        <v>1.43E-2</v>
      </c>
      <c r="G13" s="1279" t="s">
        <v>2986</v>
      </c>
      <c r="H13" s="1280">
        <v>39.436925750589978</v>
      </c>
    </row>
    <row r="14" spans="1:8">
      <c r="A14" s="170">
        <v>5</v>
      </c>
      <c r="B14" s="1268">
        <v>366</v>
      </c>
      <c r="C14" s="1273">
        <v>671</v>
      </c>
      <c r="D14" s="1270">
        <v>45</v>
      </c>
      <c r="E14" s="1274">
        <v>-0.4</v>
      </c>
      <c r="F14" s="1274">
        <v>3.1099999999999999E-2</v>
      </c>
      <c r="G14" s="1270" t="s">
        <v>2987</v>
      </c>
      <c r="H14" s="1280">
        <v>12.430367214105281</v>
      </c>
    </row>
    <row r="15" spans="1:8">
      <c r="A15" s="170">
        <v>6</v>
      </c>
      <c r="B15" s="1268">
        <v>367</v>
      </c>
      <c r="C15" s="1273">
        <v>26076</v>
      </c>
      <c r="D15" s="1270">
        <v>70</v>
      </c>
      <c r="E15" s="1274">
        <v>-0.3</v>
      </c>
      <c r="F15" s="1274">
        <v>1.8599999999999998E-2</v>
      </c>
      <c r="G15" s="1270" t="s">
        <v>2984</v>
      </c>
      <c r="H15" s="1280">
        <v>28.297682084704171</v>
      </c>
    </row>
    <row r="16" spans="1:8">
      <c r="A16" s="170">
        <v>7</v>
      </c>
      <c r="B16" s="1268" t="s">
        <v>2967</v>
      </c>
      <c r="C16" s="1273">
        <v>9215</v>
      </c>
      <c r="D16" s="1270">
        <v>33</v>
      </c>
      <c r="E16" s="1274">
        <v>-0.25</v>
      </c>
      <c r="F16" s="1274">
        <v>3.7900000000000003E-2</v>
      </c>
      <c r="G16" s="1279" t="s">
        <v>2988</v>
      </c>
      <c r="H16" s="1280">
        <v>11.789459139219719</v>
      </c>
    </row>
    <row r="17" spans="1:8">
      <c r="A17" s="170">
        <v>8</v>
      </c>
      <c r="B17" s="1268" t="s">
        <v>2968</v>
      </c>
      <c r="C17" s="1273">
        <v>789</v>
      </c>
      <c r="D17" s="1270">
        <v>18</v>
      </c>
      <c r="E17" s="1274">
        <v>-0.25</v>
      </c>
      <c r="F17" s="1274">
        <v>6.8599999999999994E-2</v>
      </c>
      <c r="G17" s="1270" t="s">
        <v>2989</v>
      </c>
      <c r="H17" s="1280">
        <v>8.077550988867193</v>
      </c>
    </row>
    <row r="18" spans="1:8">
      <c r="A18" s="170">
        <v>9</v>
      </c>
      <c r="B18" s="1268"/>
      <c r="C18" s="1273"/>
      <c r="D18" s="1270"/>
      <c r="E18" s="1274"/>
      <c r="F18" s="1274"/>
      <c r="G18" s="1270"/>
      <c r="H18" s="1280"/>
    </row>
    <row r="19" spans="1:8">
      <c r="A19" s="170">
        <v>10</v>
      </c>
      <c r="B19" s="108"/>
      <c r="C19" s="1273"/>
      <c r="D19" s="1270"/>
      <c r="E19" s="1274"/>
      <c r="F19" s="1274"/>
      <c r="G19" s="1270"/>
      <c r="H19" s="1280"/>
    </row>
    <row r="20" spans="1:8">
      <c r="A20" s="170">
        <v>11</v>
      </c>
      <c r="B20" s="1269" t="s">
        <v>2969</v>
      </c>
      <c r="C20" s="1273">
        <v>0</v>
      </c>
      <c r="D20" s="1279">
        <v>70</v>
      </c>
      <c r="E20" s="1282">
        <v>0</v>
      </c>
      <c r="F20" s="1282"/>
      <c r="G20" s="1279"/>
      <c r="H20" s="1280">
        <v>39.367050976741254</v>
      </c>
    </row>
    <row r="21" spans="1:8">
      <c r="A21" s="170">
        <v>12</v>
      </c>
      <c r="B21" s="1269">
        <v>374</v>
      </c>
      <c r="C21" s="1273">
        <v>208</v>
      </c>
      <c r="D21" s="1279">
        <v>70</v>
      </c>
      <c r="E21" s="1282">
        <v>0</v>
      </c>
      <c r="F21" s="1282">
        <v>1.43E-2</v>
      </c>
      <c r="G21" s="1279" t="s">
        <v>2983</v>
      </c>
      <c r="H21" s="1280">
        <v>37.27221485958129</v>
      </c>
    </row>
    <row r="22" spans="1:8">
      <c r="A22" s="170">
        <v>13</v>
      </c>
      <c r="B22" s="1268">
        <v>375</v>
      </c>
      <c r="C22" s="1273">
        <v>1178</v>
      </c>
      <c r="D22" s="1270">
        <v>50</v>
      </c>
      <c r="E22" s="1274">
        <v>-0.3</v>
      </c>
      <c r="F22" s="1274">
        <v>2.4299999999999999E-2</v>
      </c>
      <c r="G22" s="1270" t="s">
        <v>2984</v>
      </c>
      <c r="H22" s="1280">
        <v>20.798655959677035</v>
      </c>
    </row>
    <row r="23" spans="1:8">
      <c r="A23" s="170">
        <v>14</v>
      </c>
      <c r="B23" s="1268">
        <v>376</v>
      </c>
      <c r="C23" s="1273">
        <v>144697</v>
      </c>
      <c r="D23" s="1270">
        <v>85</v>
      </c>
      <c r="E23" s="1274">
        <v>-0.6</v>
      </c>
      <c r="F23" s="1274">
        <v>1.8800000000000001E-2</v>
      </c>
      <c r="G23" s="1270" t="s">
        <v>2984</v>
      </c>
      <c r="H23" s="1280">
        <v>14.862112749520769</v>
      </c>
    </row>
    <row r="24" spans="1:8">
      <c r="A24" s="170">
        <v>15</v>
      </c>
      <c r="B24" s="1268" t="s">
        <v>2970</v>
      </c>
      <c r="C24" s="1273">
        <v>10289</v>
      </c>
      <c r="D24" s="1270">
        <v>32</v>
      </c>
      <c r="E24" s="1274">
        <v>-0.6</v>
      </c>
      <c r="F24" s="1274">
        <v>0.05</v>
      </c>
      <c r="G24" s="1270" t="s">
        <v>2990</v>
      </c>
      <c r="H24" s="1280">
        <v>11.563312609838503</v>
      </c>
    </row>
    <row r="25" spans="1:8">
      <c r="A25" s="170">
        <v>16</v>
      </c>
      <c r="B25" s="1733" t="s">
        <v>2971</v>
      </c>
      <c r="C25" s="1273">
        <v>100</v>
      </c>
      <c r="D25" s="1270">
        <v>25</v>
      </c>
      <c r="E25" s="1274">
        <v>-0.6</v>
      </c>
      <c r="F25" s="1274">
        <v>6.4000000000000001E-2</v>
      </c>
      <c r="G25" s="1270" t="s">
        <v>2991</v>
      </c>
      <c r="H25" s="1280">
        <v>19.895553894634777</v>
      </c>
    </row>
    <row r="26" spans="1:8">
      <c r="A26" s="170">
        <v>17</v>
      </c>
      <c r="B26" s="1268">
        <v>380</v>
      </c>
      <c r="C26" s="1273">
        <v>100710</v>
      </c>
      <c r="D26" s="1270">
        <v>70</v>
      </c>
      <c r="E26" s="1274">
        <v>-0.6</v>
      </c>
      <c r="F26" s="1274">
        <v>2.29E-2</v>
      </c>
      <c r="G26" s="1270" t="s">
        <v>2984</v>
      </c>
      <c r="H26" s="1280">
        <v>12.408005516732196</v>
      </c>
    </row>
    <row r="27" spans="1:8">
      <c r="A27" s="170">
        <v>18</v>
      </c>
      <c r="B27" s="1268">
        <v>381</v>
      </c>
      <c r="C27" s="1273">
        <v>15328</v>
      </c>
      <c r="D27" s="1270">
        <v>27</v>
      </c>
      <c r="E27" s="1274">
        <v>-0.02</v>
      </c>
      <c r="F27" s="1274">
        <v>3.7699999999999997E-2</v>
      </c>
      <c r="G27" s="1270" t="s">
        <v>2992</v>
      </c>
      <c r="H27" s="1280">
        <v>9.5073783585535629</v>
      </c>
    </row>
    <row r="28" spans="1:8">
      <c r="A28" s="170">
        <v>19</v>
      </c>
      <c r="B28" s="1268">
        <v>382</v>
      </c>
      <c r="C28" s="1273">
        <v>13822</v>
      </c>
      <c r="D28" s="1270">
        <v>27</v>
      </c>
      <c r="E28" s="1274">
        <v>-0.02</v>
      </c>
      <c r="F28" s="1274">
        <v>3.7699999999999997E-2</v>
      </c>
      <c r="G28" s="1270" t="s">
        <v>2992</v>
      </c>
      <c r="H28" s="1280">
        <v>10.145984826574582</v>
      </c>
    </row>
    <row r="29" spans="1:8">
      <c r="A29" s="170">
        <v>20</v>
      </c>
      <c r="B29" s="1269"/>
      <c r="C29" s="1273"/>
      <c r="D29" s="1270"/>
      <c r="E29" s="1274"/>
      <c r="F29" s="1274"/>
      <c r="G29" s="1270"/>
      <c r="H29" s="1280"/>
    </row>
    <row r="30" spans="1:8">
      <c r="A30" s="170">
        <v>21</v>
      </c>
      <c r="B30" s="1269"/>
      <c r="C30" s="1273"/>
      <c r="D30" s="1270"/>
      <c r="E30" s="1274"/>
      <c r="F30" s="1274"/>
      <c r="G30" s="1270"/>
      <c r="H30" s="1280"/>
    </row>
    <row r="31" spans="1:8">
      <c r="A31" s="170">
        <v>22</v>
      </c>
      <c r="B31" s="1268">
        <v>385</v>
      </c>
      <c r="C31" s="1273">
        <v>995</v>
      </c>
      <c r="D31" s="1270">
        <v>40</v>
      </c>
      <c r="E31" s="1274">
        <v>-0.25</v>
      </c>
      <c r="F31" s="1274">
        <v>3.1199999999999999E-2</v>
      </c>
      <c r="G31" s="1270" t="s">
        <v>2984</v>
      </c>
      <c r="H31" s="1280">
        <v>25.386521639030779</v>
      </c>
    </row>
    <row r="32" spans="1:8">
      <c r="A32" s="170">
        <v>23</v>
      </c>
      <c r="B32" s="1268" t="s">
        <v>2972</v>
      </c>
      <c r="C32" s="1273">
        <v>204</v>
      </c>
      <c r="D32" s="1270">
        <v>25</v>
      </c>
      <c r="E32" s="1274">
        <v>-0.25</v>
      </c>
      <c r="F32" s="1274">
        <v>0.05</v>
      </c>
      <c r="G32" s="1270" t="s">
        <v>2993</v>
      </c>
      <c r="H32" s="1280">
        <v>15.280159511666984</v>
      </c>
    </row>
    <row r="33" spans="1:8">
      <c r="A33" s="170">
        <v>24</v>
      </c>
      <c r="B33" s="1270"/>
      <c r="C33" s="1275"/>
      <c r="D33" s="1270"/>
      <c r="E33" s="1274"/>
      <c r="F33" s="1274"/>
      <c r="G33" s="1270"/>
      <c r="H33" s="1280"/>
    </row>
    <row r="34" spans="1:8">
      <c r="A34" s="170">
        <v>25</v>
      </c>
      <c r="B34" s="1270"/>
      <c r="C34" s="1275"/>
      <c r="D34" s="1270"/>
      <c r="E34" s="1274"/>
      <c r="F34" s="1274"/>
      <c r="G34" s="1270"/>
      <c r="H34" s="1280"/>
    </row>
    <row r="35" spans="1:8">
      <c r="A35" s="170">
        <v>26</v>
      </c>
      <c r="B35" s="1269" t="s">
        <v>2973</v>
      </c>
      <c r="C35" s="1273">
        <v>148</v>
      </c>
      <c r="D35" s="1279">
        <v>0</v>
      </c>
      <c r="E35" s="1282">
        <v>0</v>
      </c>
      <c r="F35" s="1282">
        <v>0</v>
      </c>
      <c r="G35" s="1279"/>
      <c r="H35" s="1280"/>
    </row>
    <row r="36" spans="1:8">
      <c r="A36" s="170">
        <v>27</v>
      </c>
      <c r="B36" s="1269" t="s">
        <v>2974</v>
      </c>
      <c r="C36" s="1273">
        <v>107</v>
      </c>
      <c r="D36" s="1270"/>
      <c r="E36" s="1274">
        <v>-0.4</v>
      </c>
      <c r="F36" s="1274">
        <v>8.8999999999999999E-3</v>
      </c>
      <c r="G36" s="1270"/>
      <c r="H36" s="1280"/>
    </row>
    <row r="37" spans="1:8">
      <c r="A37" s="170">
        <v>28</v>
      </c>
      <c r="B37" s="1268" t="s">
        <v>2975</v>
      </c>
      <c r="C37" s="1275">
        <v>10375</v>
      </c>
      <c r="D37" s="1270"/>
      <c r="E37" s="1274">
        <v>-0.3</v>
      </c>
      <c r="F37" s="1274">
        <v>4.3E-3</v>
      </c>
      <c r="G37" s="1270"/>
      <c r="H37" s="1280"/>
    </row>
    <row r="38" spans="1:8">
      <c r="A38" s="170">
        <v>29</v>
      </c>
      <c r="B38" s="1268" t="s">
        <v>2976</v>
      </c>
      <c r="C38" s="1273">
        <v>1440</v>
      </c>
      <c r="D38" s="1270"/>
      <c r="E38" s="1274">
        <v>-0.25</v>
      </c>
      <c r="F38" s="1274">
        <v>7.6E-3</v>
      </c>
      <c r="G38" s="1270"/>
      <c r="H38" s="1280"/>
    </row>
    <row r="39" spans="1:8">
      <c r="A39" s="170">
        <v>30</v>
      </c>
      <c r="B39" s="1268" t="s">
        <v>2977</v>
      </c>
      <c r="C39" s="1273">
        <v>63</v>
      </c>
      <c r="D39" s="1270"/>
      <c r="E39" s="1274">
        <v>-0.25</v>
      </c>
      <c r="F39" s="1274">
        <v>1.3899999999999999E-2</v>
      </c>
      <c r="G39" s="1270"/>
      <c r="H39" s="1280"/>
    </row>
    <row r="40" spans="1:8">
      <c r="A40" s="170">
        <v>31</v>
      </c>
      <c r="B40" s="1270"/>
      <c r="C40" s="1275"/>
      <c r="D40" s="1270"/>
      <c r="E40" s="1274"/>
      <c r="F40" s="1274"/>
      <c r="G40" s="1270"/>
      <c r="H40" s="1280"/>
    </row>
    <row r="41" spans="1:8">
      <c r="A41" s="170">
        <v>32</v>
      </c>
      <c r="B41" s="1270" t="s">
        <v>2978</v>
      </c>
      <c r="C41" s="1275"/>
      <c r="D41" s="1270"/>
      <c r="E41" s="1274"/>
      <c r="F41" s="1274"/>
      <c r="G41" s="1270"/>
      <c r="H41" s="1280"/>
    </row>
    <row r="42" spans="1:8">
      <c r="A42" s="170">
        <v>33</v>
      </c>
      <c r="B42" s="1270" t="s">
        <v>2979</v>
      </c>
      <c r="C42" s="1275"/>
      <c r="D42" s="1270"/>
      <c r="E42" s="1274"/>
      <c r="F42" s="1274"/>
      <c r="G42" s="1270"/>
      <c r="H42" s="1280"/>
    </row>
    <row r="43" spans="1:8">
      <c r="A43" s="170">
        <v>34</v>
      </c>
      <c r="B43" s="1270" t="s">
        <v>2980</v>
      </c>
      <c r="C43" s="1275"/>
      <c r="D43" s="1270"/>
      <c r="E43" s="1274"/>
      <c r="F43" s="1274"/>
      <c r="G43" s="1270"/>
      <c r="H43" s="1280"/>
    </row>
    <row r="44" spans="1:8">
      <c r="A44" s="170">
        <v>35</v>
      </c>
      <c r="B44" s="1270" t="s">
        <v>3679</v>
      </c>
      <c r="C44" s="1275"/>
      <c r="D44" s="1270"/>
      <c r="E44" s="1274"/>
      <c r="F44" s="1274"/>
      <c r="G44" s="1270"/>
      <c r="H44" s="1280"/>
    </row>
    <row r="45" spans="1:8">
      <c r="A45" s="170">
        <v>36</v>
      </c>
      <c r="B45" s="1270" t="s">
        <v>2981</v>
      </c>
      <c r="C45" s="1275"/>
      <c r="D45" s="1270"/>
      <c r="E45" s="1274"/>
      <c r="F45" s="1274"/>
      <c r="G45" s="1270"/>
      <c r="H45" s="1280"/>
    </row>
    <row r="46" spans="1:8">
      <c r="A46" s="170">
        <v>37</v>
      </c>
      <c r="B46" s="1270"/>
      <c r="C46" s="1275"/>
      <c r="D46" s="1270"/>
      <c r="E46" s="1274"/>
      <c r="F46" s="1274"/>
      <c r="G46" s="1270"/>
      <c r="H46" s="1280"/>
    </row>
    <row r="47" spans="1:8">
      <c r="A47" s="170">
        <v>38</v>
      </c>
      <c r="B47" s="1270"/>
      <c r="C47" s="1275"/>
      <c r="D47" s="1270"/>
      <c r="E47" s="1274"/>
      <c r="F47" s="1274"/>
      <c r="G47" s="1270"/>
      <c r="H47" s="1280"/>
    </row>
    <row r="48" spans="1:8">
      <c r="A48" s="170">
        <v>39</v>
      </c>
      <c r="B48" s="1270" t="s">
        <v>3731</v>
      </c>
      <c r="C48" s="1275"/>
      <c r="D48" s="1270"/>
      <c r="E48" s="1274"/>
      <c r="F48" s="1274"/>
      <c r="G48" s="1270"/>
      <c r="H48" s="1280"/>
    </row>
    <row r="49" spans="1:8">
      <c r="A49" s="170">
        <v>40</v>
      </c>
      <c r="B49" s="1270"/>
      <c r="C49" s="1275"/>
      <c r="D49" s="1270"/>
      <c r="E49" s="1274"/>
      <c r="F49" s="1274"/>
      <c r="G49" s="1270"/>
      <c r="H49" s="1280"/>
    </row>
    <row r="50" spans="1:8">
      <c r="A50" s="170">
        <v>41</v>
      </c>
      <c r="B50" s="1270" t="s">
        <v>2967</v>
      </c>
      <c r="C50" s="1272" t="s">
        <v>2994</v>
      </c>
      <c r="D50" s="1270"/>
      <c r="E50" s="1274"/>
      <c r="F50" s="1274"/>
      <c r="G50" s="1270"/>
      <c r="H50" s="1280"/>
    </row>
    <row r="51" spans="1:8">
      <c r="A51" s="170">
        <v>42</v>
      </c>
      <c r="B51" s="1270" t="s">
        <v>2968</v>
      </c>
      <c r="C51" s="1272" t="s">
        <v>2995</v>
      </c>
      <c r="D51" s="1270"/>
      <c r="E51" s="1274"/>
      <c r="F51" s="1274"/>
      <c r="G51" s="1270"/>
      <c r="H51" s="1280"/>
    </row>
    <row r="52" spans="1:8">
      <c r="A52" s="170">
        <v>43</v>
      </c>
      <c r="B52" s="1270" t="s">
        <v>2982</v>
      </c>
      <c r="C52" s="1272" t="s">
        <v>2996</v>
      </c>
      <c r="D52" s="1270"/>
      <c r="E52" s="1274"/>
      <c r="F52" s="1274"/>
      <c r="G52" s="1270"/>
      <c r="H52" s="1280"/>
    </row>
    <row r="53" spans="1:8">
      <c r="A53" s="170">
        <v>44</v>
      </c>
      <c r="B53" s="1270" t="s">
        <v>2971</v>
      </c>
      <c r="C53" s="1272" t="s">
        <v>2997</v>
      </c>
      <c r="D53" s="1270"/>
      <c r="E53" s="1274"/>
      <c r="F53" s="1274"/>
      <c r="G53" s="1270"/>
      <c r="H53" s="1280"/>
    </row>
    <row r="54" spans="1:8">
      <c r="A54" s="170">
        <v>45</v>
      </c>
      <c r="B54" s="1270" t="s">
        <v>2973</v>
      </c>
      <c r="C54" s="1272" t="s">
        <v>2998</v>
      </c>
      <c r="D54" s="1270"/>
      <c r="E54" s="1274"/>
      <c r="F54" s="1274"/>
      <c r="G54" s="1270"/>
      <c r="H54" s="1280"/>
    </row>
    <row r="55" spans="1:8">
      <c r="A55" s="170">
        <v>46</v>
      </c>
      <c r="B55" s="1270" t="s">
        <v>2974</v>
      </c>
      <c r="C55" s="1272" t="s">
        <v>2999</v>
      </c>
      <c r="D55" s="1270"/>
      <c r="E55" s="1274"/>
      <c r="F55" s="1274"/>
      <c r="G55" s="1270"/>
      <c r="H55" s="1280"/>
    </row>
    <row r="56" spans="1:8">
      <c r="A56" s="170">
        <v>47</v>
      </c>
      <c r="B56" s="1270" t="s">
        <v>2975</v>
      </c>
      <c r="C56" s="1272" t="s">
        <v>3000</v>
      </c>
      <c r="D56" s="1270"/>
      <c r="E56" s="1274"/>
      <c r="F56" s="1274"/>
      <c r="G56" s="1270"/>
      <c r="H56" s="1280"/>
    </row>
    <row r="57" spans="1:8">
      <c r="A57" s="170">
        <v>48</v>
      </c>
      <c r="B57" s="1270" t="s">
        <v>2976</v>
      </c>
      <c r="C57" s="1272" t="s">
        <v>3001</v>
      </c>
      <c r="D57" s="1270"/>
      <c r="E57" s="1274"/>
      <c r="F57" s="1274"/>
      <c r="G57" s="1270"/>
      <c r="H57" s="1280"/>
    </row>
    <row r="58" spans="1:8">
      <c r="A58" s="170">
        <v>49</v>
      </c>
      <c r="B58" s="1270" t="s">
        <v>2977</v>
      </c>
      <c r="C58" s="1272" t="s">
        <v>3002</v>
      </c>
      <c r="D58" s="1270"/>
      <c r="E58" s="1274"/>
      <c r="F58" s="1274"/>
      <c r="G58" s="1270"/>
      <c r="H58" s="1280"/>
    </row>
    <row r="59" spans="1:8">
      <c r="A59" s="170">
        <v>50</v>
      </c>
      <c r="B59" s="1270" t="s">
        <v>2972</v>
      </c>
      <c r="C59" s="1272" t="s">
        <v>3003</v>
      </c>
      <c r="D59" s="1270"/>
      <c r="E59" s="1274"/>
      <c r="F59" s="1274"/>
      <c r="G59" s="1270"/>
      <c r="H59" s="1280"/>
    </row>
    <row r="60" spans="1:8">
      <c r="A60" s="170">
        <v>51</v>
      </c>
      <c r="B60" s="1270" t="s">
        <v>2972</v>
      </c>
      <c r="C60" s="1272" t="s">
        <v>3004</v>
      </c>
      <c r="D60" s="1270"/>
      <c r="E60" s="1274"/>
      <c r="F60" s="1274"/>
      <c r="G60" s="1270"/>
      <c r="H60" s="1280"/>
    </row>
    <row r="61" spans="1:8">
      <c r="A61" s="170">
        <v>52</v>
      </c>
      <c r="B61" s="1270"/>
      <c r="C61" s="1275"/>
      <c r="D61" s="1270"/>
      <c r="E61" s="1274"/>
      <c r="F61" s="1274"/>
      <c r="G61" s="1270"/>
      <c r="H61" s="1280"/>
    </row>
    <row r="62" spans="1:8" ht="15.75" thickBot="1">
      <c r="A62" s="358">
        <v>53</v>
      </c>
      <c r="B62" s="1271" t="s">
        <v>2090</v>
      </c>
      <c r="C62" s="1276">
        <v>337749</v>
      </c>
      <c r="D62" s="1277"/>
      <c r="E62" s="1278"/>
      <c r="F62" s="1278"/>
      <c r="G62" s="1277"/>
      <c r="H62" s="1281"/>
    </row>
    <row r="63" spans="1:8">
      <c r="A63" s="85"/>
      <c r="B63" s="85"/>
      <c r="C63" s="85"/>
      <c r="D63" s="85"/>
      <c r="E63" s="85"/>
      <c r="F63" s="85"/>
      <c r="G63" s="85"/>
      <c r="H63" s="115" t="s">
        <v>2356</v>
      </c>
    </row>
    <row r="64" spans="1:8">
      <c r="A64" s="121" t="s">
        <v>76</v>
      </c>
      <c r="B64" s="121"/>
      <c r="C64" s="121"/>
      <c r="D64" s="121"/>
      <c r="E64" s="121"/>
      <c r="F64" s="121"/>
      <c r="G64" s="121"/>
      <c r="H64" s="121"/>
    </row>
    <row r="74" spans="3:3">
      <c r="C74" s="70"/>
    </row>
    <row r="77" spans="3:3">
      <c r="C77" s="70"/>
    </row>
    <row r="78" spans="3:3">
      <c r="C78" s="70"/>
    </row>
    <row r="79" spans="3:3">
      <c r="C79" s="70"/>
    </row>
    <row r="80" spans="3:3">
      <c r="C80" s="70"/>
    </row>
    <row r="81" spans="3:3">
      <c r="C81" s="70"/>
    </row>
    <row r="82" spans="3:3">
      <c r="C82" s="70"/>
    </row>
  </sheetData>
  <customSheetViews>
    <customSheetView guid="{4928BF23-7841-445B-B276-4DDA011E86BA}" scale="70" colorId="22" fitToPage="1" topLeftCell="A16">
      <selection activeCell="B44" sqref="B44"/>
      <pageMargins left="0.5" right="0.5" top="0.5" bottom="0.5" header="0" footer="0"/>
      <printOptions horizontalCentered="1" verticalCentered="1"/>
      <pageSetup scale="76" orientation="portrait" r:id="rId1"/>
      <headerFooter alignWithMargins="0"/>
    </customSheetView>
    <customSheetView guid="{10BEBEA5-666D-4E42-8C33-BE2CECB0CEEE}" scale="70" colorId="22" fitToPage="1">
      <selection activeCell="C22" sqref="C22"/>
      <pageMargins left="0.5" right="0.5" top="0.5" bottom="0.5" header="0" footer="0"/>
      <printOptions horizontalCentered="1" verticalCentered="1"/>
      <pageSetup scale="73" orientation="portrait" r:id="rId2"/>
      <headerFooter alignWithMargins="0"/>
    </customSheetView>
    <customSheetView guid="{7EABFE2B-86ED-418A-B3E7-C3498E6134E5}" scale="70" colorId="22" fitToPage="1">
      <selection activeCell="C22" sqref="C22"/>
      <pageMargins left="0.5" right="0.5" top="0.5" bottom="0.5" header="0" footer="0"/>
      <printOptions horizontalCentered="1" verticalCentered="1"/>
      <pageSetup scale="73" orientation="portrait" r:id="rId3"/>
      <headerFooter alignWithMargins="0"/>
    </customSheetView>
    <customSheetView guid="{8787D503-0E53-496F-A823-DBDA291CFB74}" scale="70" colorId="22" fitToPage="1">
      <pageMargins left="0.5" right="0.5" top="0.5" bottom="0.5" header="0" footer="0"/>
      <printOptions horizontalCentered="1" verticalCentered="1"/>
      <pageSetup scale="73" orientation="portrait" r:id="rId4"/>
      <headerFooter alignWithMargins="0"/>
    </customSheetView>
    <customSheetView guid="{56FC0D8B-DE78-4144-BF1E-B4BF4CC15D6C}" scale="70" colorId="22" fitToPage="1">
      <pageMargins left="0.5" right="0.5" top="0.5" bottom="0.5" header="0" footer="0"/>
      <printOptions horizontalCentered="1" verticalCentered="1"/>
      <pageSetup scale="73" orientation="portrait" r:id="rId5"/>
      <headerFooter alignWithMargins="0"/>
    </customSheetView>
    <customSheetView guid="{22D28A66-17F3-4A9A-B88B-6F61E2AD90F2}" scale="70" colorId="22" fitToPage="1">
      <pageMargins left="0.5" right="0.5" top="0.5" bottom="0.5" header="0" footer="0"/>
      <printOptions horizontalCentered="1" verticalCentered="1"/>
      <pageSetup scale="73" orientation="portrait" r:id="rId6"/>
      <headerFooter alignWithMargins="0"/>
    </customSheetView>
    <customSheetView guid="{38FEF62C-E434-43FF-91B6-A4BAF1D28941}" scale="70" colorId="22" fitToPage="1">
      <pageMargins left="0.5" right="0.5" top="0.5" bottom="0.5" header="0" footer="0"/>
      <printOptions horizontalCentered="1" verticalCentered="1"/>
      <pageSetup scale="73" orientation="portrait" r:id="rId7"/>
      <headerFooter alignWithMargins="0"/>
    </customSheetView>
    <customSheetView guid="{3B00EE9E-100B-4E0B-97A5-9938B41F46C6}" scale="70" colorId="22" fitToPage="1">
      <pageMargins left="0.5" right="0.5" top="0.5" bottom="0.5" header="0" footer="0"/>
      <printOptions horizontalCentered="1" verticalCentered="1"/>
      <pageSetup scale="73" orientation="portrait" r:id="rId8"/>
      <headerFooter alignWithMargins="0"/>
    </customSheetView>
    <customSheetView guid="{70140D13-E05C-4A32-B097-7656031EFC54}" scale="70" colorId="22" fitToPage="1">
      <pageMargins left="0.5" right="0.5" top="0.5" bottom="0.5" header="0" footer="0"/>
      <printOptions horizontalCentered="1" verticalCentered="1"/>
      <pageSetup scale="73" orientation="portrait" r:id="rId9"/>
      <headerFooter alignWithMargins="0"/>
    </customSheetView>
    <customSheetView guid="{3A57D69F-D25D-44C3-9DE0-88B774091642}" scale="70" colorId="22" fitToPage="1">
      <pageMargins left="0.5" right="0.5" top="0.5" bottom="0.5" header="0" footer="0"/>
      <printOptions horizontalCentered="1" verticalCentered="1"/>
      <pageSetup scale="73" orientation="portrait" r:id="rId10"/>
      <headerFooter alignWithMargins="0"/>
    </customSheetView>
    <customSheetView guid="{CA9A34E5-DE78-429D-AEC4-74C7250B775C}" scale="70" colorId="22" fitToPage="1">
      <pageMargins left="0.5" right="0.5" top="0.5" bottom="0.5" header="0" footer="0"/>
      <printOptions horizontalCentered="1" verticalCentered="1"/>
      <pageSetup scale="73" orientation="portrait" r:id="rId11"/>
      <headerFooter alignWithMargins="0"/>
    </customSheetView>
    <customSheetView guid="{B4A791FD-BFAC-4ED1-AC79-FF865E98E4E3}" scale="70" colorId="22" fitToPage="1">
      <selection activeCell="C22" sqref="C22"/>
      <pageMargins left="0.5" right="0.5" top="0.5" bottom="0.5" header="0" footer="0"/>
      <printOptions horizontalCentered="1" verticalCentered="1"/>
      <pageSetup scale="73" orientation="portrait" r:id="rId12"/>
      <headerFooter alignWithMargins="0"/>
    </customSheetView>
    <customSheetView guid="{1DFCFAAB-BEA9-4033-B573-C1428C6D4616}" scale="70" colorId="22" fitToPage="1">
      <selection activeCell="C22" sqref="C22"/>
      <pageMargins left="0.5" right="0.5" top="0.5" bottom="0.5" header="0" footer="0"/>
      <printOptions horizontalCentered="1" verticalCentered="1"/>
      <pageSetup scale="73" orientation="portrait" r:id="rId13"/>
      <headerFooter alignWithMargins="0"/>
    </customSheetView>
    <customSheetView guid="{24B34512-AD5F-4011-887B-567D11190E35}" scale="70" colorId="22" fitToPage="1">
      <selection activeCell="C22" sqref="C22"/>
      <pageMargins left="0.5" right="0.5" top="0.5" bottom="0.5" header="0" footer="0"/>
      <printOptions horizontalCentered="1" verticalCentered="1"/>
      <pageSetup scale="73" orientation="portrait" r:id="rId14"/>
      <headerFooter alignWithMargins="0"/>
    </customSheetView>
  </customSheetViews>
  <printOptions horizontalCentered="1" verticalCentered="1"/>
  <pageMargins left="0.5" right="0.5" top="0.5" bottom="0.5" header="0" footer="0"/>
  <pageSetup scale="76" orientation="portrait" r:id="rId15"/>
  <headerFooter alignWithMargins="0"/>
</worksheet>
</file>

<file path=xl/worksheets/sheet57.xml><?xml version="1.0" encoding="utf-8"?>
<worksheet xmlns="http://schemas.openxmlformats.org/spreadsheetml/2006/main" xmlns:r="http://schemas.openxmlformats.org/officeDocument/2006/relationships">
  <sheetPr transitionEvaluation="1"/>
  <dimension ref="A1:F148"/>
  <sheetViews>
    <sheetView defaultGridColor="0" topLeftCell="A4" colorId="22" zoomScale="70" zoomScaleNormal="70" workbookViewId="0">
      <selection activeCell="J29" sqref="J29"/>
    </sheetView>
  </sheetViews>
  <sheetFormatPr defaultColWidth="9.6640625" defaultRowHeight="15"/>
  <cols>
    <col min="1" max="1" width="4.6640625" customWidth="1"/>
    <col min="2" max="5" width="18.6640625" customWidth="1"/>
    <col min="6" max="6" width="21.21875" customWidth="1"/>
  </cols>
  <sheetData>
    <row r="1" spans="1:6" ht="15.75" thickBot="1">
      <c r="A1" s="85"/>
      <c r="B1" s="85"/>
      <c r="C1" s="85"/>
      <c r="D1" s="85"/>
      <c r="E1" s="121"/>
      <c r="F1" s="121"/>
    </row>
    <row r="2" spans="1:6">
      <c r="A2" s="86"/>
      <c r="B2" s="87"/>
      <c r="C2" s="87"/>
      <c r="D2" s="87"/>
      <c r="E2" s="87"/>
      <c r="F2" s="88"/>
    </row>
    <row r="3" spans="1:6" ht="15.75">
      <c r="A3" s="89" t="s">
        <v>77</v>
      </c>
      <c r="B3" s="121"/>
      <c r="C3" s="121"/>
      <c r="D3" s="121"/>
      <c r="E3" s="121"/>
      <c r="F3" s="325"/>
    </row>
    <row r="4" spans="1:6">
      <c r="A4" s="92"/>
      <c r="B4" s="85"/>
      <c r="C4" s="85"/>
      <c r="D4" s="85"/>
      <c r="E4" s="85"/>
      <c r="F4" s="93"/>
    </row>
    <row r="5" spans="1:6">
      <c r="A5" s="92"/>
      <c r="B5" s="85" t="s">
        <v>78</v>
      </c>
      <c r="C5" s="85"/>
      <c r="D5" s="85"/>
      <c r="E5" s="85"/>
      <c r="F5" s="93"/>
    </row>
    <row r="6" spans="1:6">
      <c r="A6" s="92"/>
      <c r="B6" s="85" t="s">
        <v>79</v>
      </c>
      <c r="C6" s="85"/>
      <c r="D6" s="85"/>
      <c r="E6" s="85"/>
      <c r="F6" s="93"/>
    </row>
    <row r="7" spans="1:6">
      <c r="A7" s="92"/>
      <c r="B7" s="85" t="s">
        <v>80</v>
      </c>
      <c r="C7" s="85"/>
      <c r="D7" s="85"/>
      <c r="E7" s="85"/>
      <c r="F7" s="93"/>
    </row>
    <row r="8" spans="1:6">
      <c r="A8" s="92"/>
      <c r="B8" s="85" t="s">
        <v>81</v>
      </c>
      <c r="C8" s="85"/>
      <c r="D8" s="85"/>
      <c r="E8" s="85"/>
      <c r="F8" s="93"/>
    </row>
    <row r="9" spans="1:6">
      <c r="A9" s="92"/>
      <c r="B9" s="85" t="s">
        <v>82</v>
      </c>
      <c r="C9" s="85"/>
      <c r="D9" s="85"/>
      <c r="E9" s="85"/>
      <c r="F9" s="93"/>
    </row>
    <row r="10" spans="1:6">
      <c r="A10" s="92"/>
      <c r="B10" s="85"/>
      <c r="C10" s="85"/>
      <c r="D10" s="85"/>
      <c r="E10" s="85"/>
      <c r="F10" s="93"/>
    </row>
    <row r="11" spans="1:6">
      <c r="A11" s="94"/>
      <c r="B11" s="96"/>
      <c r="C11" s="96"/>
      <c r="D11" s="96"/>
      <c r="E11" s="96"/>
      <c r="F11" s="353"/>
    </row>
    <row r="12" spans="1:6" ht="15.75">
      <c r="A12" s="89" t="s">
        <v>83</v>
      </c>
      <c r="B12" s="121"/>
      <c r="C12" s="121"/>
      <c r="D12" s="121"/>
      <c r="E12" s="121"/>
      <c r="F12" s="325"/>
    </row>
    <row r="13" spans="1:6">
      <c r="A13" s="99"/>
      <c r="B13" s="101"/>
      <c r="C13" s="101"/>
      <c r="D13" s="101"/>
      <c r="E13" s="101"/>
      <c r="F13" s="304"/>
    </row>
    <row r="14" spans="1:6">
      <c r="A14" s="170"/>
      <c r="B14" s="108"/>
      <c r="C14" s="1247" t="s">
        <v>84</v>
      </c>
      <c r="D14" s="108"/>
      <c r="E14" s="108"/>
      <c r="F14" s="93"/>
    </row>
    <row r="15" spans="1:6">
      <c r="A15" s="170"/>
      <c r="B15" s="108"/>
      <c r="C15" s="515" t="s">
        <v>2343</v>
      </c>
      <c r="D15" s="512" t="s">
        <v>249</v>
      </c>
      <c r="E15" s="512" t="s">
        <v>2803</v>
      </c>
      <c r="F15" s="325" t="s">
        <v>920</v>
      </c>
    </row>
    <row r="16" spans="1:6">
      <c r="A16" s="170"/>
      <c r="B16" s="115" t="s">
        <v>85</v>
      </c>
      <c r="C16" s="515" t="s">
        <v>1883</v>
      </c>
      <c r="D16" s="512" t="s">
        <v>1884</v>
      </c>
      <c r="E16" s="512" t="s">
        <v>1885</v>
      </c>
      <c r="F16" s="325" t="s">
        <v>1881</v>
      </c>
    </row>
    <row r="17" spans="1:6">
      <c r="A17" s="170" t="s">
        <v>2411</v>
      </c>
      <c r="B17" s="121"/>
      <c r="C17" s="515" t="s">
        <v>86</v>
      </c>
      <c r="D17" s="512" t="s">
        <v>1888</v>
      </c>
      <c r="E17" s="512" t="s">
        <v>87</v>
      </c>
      <c r="F17" s="325" t="s">
        <v>1890</v>
      </c>
    </row>
    <row r="18" spans="1:6">
      <c r="A18" s="176" t="s">
        <v>2417</v>
      </c>
      <c r="B18" s="340" t="s">
        <v>2512</v>
      </c>
      <c r="C18" s="516" t="s">
        <v>2513</v>
      </c>
      <c r="D18" s="517" t="s">
        <v>644</v>
      </c>
      <c r="E18" s="517" t="s">
        <v>693</v>
      </c>
      <c r="F18" s="757" t="s">
        <v>1725</v>
      </c>
    </row>
    <row r="19" spans="1:6">
      <c r="A19" s="170"/>
      <c r="B19" s="1675" t="s">
        <v>3007</v>
      </c>
      <c r="C19" s="1292"/>
      <c r="D19" s="1293"/>
      <c r="E19" s="1293"/>
      <c r="F19" s="356"/>
    </row>
    <row r="20" spans="1:6">
      <c r="A20" s="170"/>
      <c r="B20" s="1294" t="s">
        <v>3008</v>
      </c>
      <c r="C20" s="1292"/>
      <c r="D20" s="1292"/>
      <c r="E20" s="1292"/>
      <c r="F20" s="209"/>
    </row>
    <row r="21" spans="1:6">
      <c r="A21" s="170"/>
      <c r="B21" s="1294" t="s">
        <v>3009</v>
      </c>
      <c r="C21" s="1292"/>
      <c r="D21" s="1292"/>
      <c r="E21" s="1292"/>
      <c r="F21" s="209"/>
    </row>
    <row r="22" spans="1:6">
      <c r="A22" s="170"/>
      <c r="B22" s="1294" t="s">
        <v>3010</v>
      </c>
      <c r="C22" s="1292"/>
      <c r="D22" s="1292"/>
      <c r="E22" s="1292"/>
      <c r="F22" s="209"/>
    </row>
    <row r="23" spans="1:6">
      <c r="A23" s="170"/>
      <c r="B23" s="1294"/>
      <c r="C23" s="1292"/>
      <c r="D23" s="1292"/>
      <c r="E23" s="1292"/>
      <c r="F23" s="209"/>
    </row>
    <row r="24" spans="1:6">
      <c r="A24" s="170"/>
      <c r="B24" s="1294" t="s">
        <v>3011</v>
      </c>
      <c r="C24" s="1292"/>
      <c r="D24" s="1292">
        <v>1509316.3299999998</v>
      </c>
      <c r="E24" s="1292"/>
      <c r="F24" s="209"/>
    </row>
    <row r="25" spans="1:6">
      <c r="A25" s="170"/>
      <c r="B25" s="1294"/>
      <c r="C25" s="1292"/>
      <c r="D25" s="1292"/>
      <c r="E25" s="1292"/>
      <c r="F25" s="209"/>
    </row>
    <row r="26" spans="1:6">
      <c r="A26" s="170"/>
      <c r="B26" s="1294" t="s">
        <v>3012</v>
      </c>
      <c r="C26" s="1292"/>
      <c r="D26" s="1292">
        <v>974662.25</v>
      </c>
      <c r="E26" s="1292"/>
      <c r="F26" s="209"/>
    </row>
    <row r="27" spans="1:6">
      <c r="A27" s="170"/>
      <c r="B27" s="1294"/>
      <c r="C27" s="1292"/>
      <c r="D27" s="1292"/>
      <c r="E27" s="1292"/>
      <c r="F27" s="209"/>
    </row>
    <row r="28" spans="1:6">
      <c r="A28" s="170"/>
      <c r="B28" s="1294" t="s">
        <v>3013</v>
      </c>
      <c r="C28" s="1292"/>
      <c r="D28" s="1292">
        <v>5204625.67</v>
      </c>
      <c r="E28" s="1292"/>
      <c r="F28" s="209"/>
    </row>
    <row r="29" spans="1:6">
      <c r="A29" s="170"/>
      <c r="B29" s="1294"/>
      <c r="C29" s="1292"/>
      <c r="D29" s="1292"/>
      <c r="E29" s="1292"/>
      <c r="F29" s="209"/>
    </row>
    <row r="30" spans="1:6">
      <c r="A30" s="170"/>
      <c r="B30" s="1294" t="s">
        <v>2803</v>
      </c>
      <c r="C30" s="1292"/>
      <c r="D30" s="1292">
        <v>709839.26249999995</v>
      </c>
      <c r="E30" s="1292">
        <v>384023.7</v>
      </c>
      <c r="F30" s="209"/>
    </row>
    <row r="31" spans="1:6">
      <c r="A31" s="170"/>
      <c r="B31" s="108"/>
      <c r="C31" s="522"/>
      <c r="D31" s="522"/>
      <c r="E31" s="522"/>
      <c r="F31" s="209"/>
    </row>
    <row r="32" spans="1:6">
      <c r="A32" s="170"/>
      <c r="B32" s="108"/>
      <c r="C32" s="522"/>
      <c r="D32" s="522"/>
      <c r="E32" s="522"/>
      <c r="F32" s="209"/>
    </row>
    <row r="33" spans="1:6">
      <c r="A33" s="170"/>
      <c r="B33" s="108"/>
      <c r="C33" s="522"/>
      <c r="D33" s="522"/>
      <c r="E33" s="522"/>
      <c r="F33" s="209"/>
    </row>
    <row r="34" spans="1:6">
      <c r="A34" s="170"/>
      <c r="B34" s="108"/>
      <c r="C34" s="522"/>
      <c r="D34" s="522"/>
      <c r="E34" s="522"/>
      <c r="F34" s="209"/>
    </row>
    <row r="35" spans="1:6">
      <c r="A35" s="170"/>
      <c r="B35" s="108"/>
      <c r="C35" s="522"/>
      <c r="D35" s="522"/>
      <c r="E35" s="522"/>
      <c r="F35" s="209"/>
    </row>
    <row r="36" spans="1:6">
      <c r="A36" s="170"/>
      <c r="B36" s="1657"/>
      <c r="C36" s="522"/>
      <c r="D36" s="522"/>
      <c r="E36" s="522"/>
      <c r="F36" s="209"/>
    </row>
    <row r="37" spans="1:6">
      <c r="A37" s="170"/>
      <c r="B37" s="108"/>
      <c r="C37" s="522"/>
      <c r="D37" s="522"/>
      <c r="E37" s="522"/>
      <c r="F37" s="209"/>
    </row>
    <row r="38" spans="1:6">
      <c r="A38" s="170"/>
      <c r="B38" s="108"/>
      <c r="C38" s="522"/>
      <c r="D38" s="522"/>
      <c r="E38" s="522"/>
      <c r="F38" s="209"/>
    </row>
    <row r="39" spans="1:6">
      <c r="A39" s="170"/>
      <c r="B39" s="108"/>
      <c r="C39" s="805">
        <f>SUM(C19:C38)</f>
        <v>0</v>
      </c>
      <c r="D39" s="805">
        <f>SUM(D19:D38)</f>
        <v>8398443.5124999993</v>
      </c>
      <c r="E39" s="805">
        <f>SUM(E19:E38)</f>
        <v>384023.7</v>
      </c>
      <c r="F39" s="805">
        <f>SUM(F19:F38)</f>
        <v>0</v>
      </c>
    </row>
    <row r="40" spans="1:6">
      <c r="A40" s="94"/>
      <c r="B40" s="96"/>
      <c r="C40" s="96"/>
      <c r="D40" s="96"/>
      <c r="E40" s="96"/>
      <c r="F40" s="353"/>
    </row>
    <row r="41" spans="1:6" ht="15.75">
      <c r="A41" s="89" t="s">
        <v>88</v>
      </c>
      <c r="B41" s="121"/>
      <c r="C41" s="121"/>
      <c r="D41" s="121"/>
      <c r="E41" s="121"/>
      <c r="F41" s="325"/>
    </row>
    <row r="42" spans="1:6">
      <c r="A42" s="99"/>
      <c r="B42" s="101"/>
      <c r="C42" s="101"/>
      <c r="D42" s="101"/>
      <c r="E42" s="101"/>
      <c r="F42" s="304"/>
    </row>
    <row r="43" spans="1:6">
      <c r="A43" s="1248"/>
      <c r="B43" s="115" t="s">
        <v>85</v>
      </c>
      <c r="C43" s="338" t="s">
        <v>1902</v>
      </c>
      <c r="D43" s="121"/>
      <c r="E43" s="618"/>
      <c r="F43" s="778" t="s">
        <v>1711</v>
      </c>
    </row>
    <row r="44" spans="1:6">
      <c r="A44" s="1249"/>
      <c r="B44" s="340" t="s">
        <v>1726</v>
      </c>
      <c r="C44" s="340" t="s">
        <v>1727</v>
      </c>
      <c r="D44" s="340"/>
      <c r="E44" s="513"/>
      <c r="F44" s="779" t="s">
        <v>1728</v>
      </c>
    </row>
    <row r="45" spans="1:6">
      <c r="A45" s="1248"/>
      <c r="B45" s="1283" t="s">
        <v>1288</v>
      </c>
      <c r="C45" s="1284"/>
      <c r="D45" s="1287"/>
      <c r="E45" s="1295"/>
      <c r="F45" s="1296">
        <v>442339</v>
      </c>
    </row>
    <row r="46" spans="1:6">
      <c r="A46" s="1248"/>
      <c r="B46" s="1283"/>
      <c r="C46" s="1285"/>
      <c r="D46" s="1287"/>
      <c r="E46" s="1295"/>
      <c r="F46" s="1297"/>
    </row>
    <row r="47" spans="1:6">
      <c r="A47" s="1248"/>
      <c r="B47" s="1283" t="s">
        <v>3014</v>
      </c>
      <c r="C47" s="1285"/>
      <c r="D47" s="1287"/>
      <c r="E47" s="1295"/>
      <c r="F47" s="1296">
        <v>0</v>
      </c>
    </row>
    <row r="48" spans="1:6">
      <c r="A48" s="1248"/>
      <c r="B48" s="1283"/>
      <c r="C48" s="1285"/>
      <c r="D48" s="1287"/>
      <c r="E48" s="1295"/>
      <c r="F48" s="1297"/>
    </row>
    <row r="49" spans="1:6">
      <c r="A49" s="1248"/>
      <c r="B49" s="1283" t="s">
        <v>3015</v>
      </c>
      <c r="C49" s="1285"/>
      <c r="D49" s="1287"/>
      <c r="E49" s="1295"/>
      <c r="F49" s="1297">
        <v>51715534</v>
      </c>
    </row>
    <row r="50" spans="1:6">
      <c r="A50" s="1248"/>
      <c r="B50" s="1283"/>
      <c r="C50" s="1285"/>
      <c r="D50" s="1287"/>
      <c r="E50" s="1295"/>
      <c r="F50" s="1297"/>
    </row>
    <row r="51" spans="1:6">
      <c r="A51" s="1248"/>
      <c r="B51" s="1283" t="s">
        <v>3016</v>
      </c>
      <c r="C51" s="1285"/>
      <c r="D51" s="1287"/>
      <c r="E51" s="1295"/>
      <c r="F51" s="1297">
        <v>304469120</v>
      </c>
    </row>
    <row r="52" spans="1:6">
      <c r="A52" s="1248"/>
      <c r="B52" s="1283"/>
      <c r="C52" s="1285"/>
      <c r="D52" s="1287"/>
      <c r="E52" s="1295"/>
      <c r="F52" s="1297"/>
    </row>
    <row r="53" spans="1:6">
      <c r="A53" s="1248"/>
      <c r="B53" s="1283" t="s">
        <v>54</v>
      </c>
      <c r="C53" s="1285"/>
      <c r="D53" s="1287"/>
      <c r="E53" s="1295"/>
      <c r="F53" s="1297"/>
    </row>
    <row r="54" spans="1:6">
      <c r="A54" s="1248"/>
      <c r="B54" s="1283"/>
      <c r="C54" s="1285"/>
      <c r="D54" s="1287"/>
      <c r="E54" s="1295"/>
      <c r="F54" s="1297"/>
    </row>
    <row r="55" spans="1:6">
      <c r="A55" s="1248"/>
      <c r="B55" s="1283" t="s">
        <v>3017</v>
      </c>
      <c r="C55" s="1285"/>
      <c r="D55" s="1287"/>
      <c r="E55" s="1295"/>
      <c r="F55" s="1297">
        <v>26234770.949999999</v>
      </c>
    </row>
    <row r="56" spans="1:6">
      <c r="A56" s="1248"/>
      <c r="B56" s="108"/>
      <c r="C56" s="85"/>
      <c r="D56" s="85"/>
      <c r="E56" s="108"/>
      <c r="F56" s="209"/>
    </row>
    <row r="57" spans="1:6">
      <c r="A57" s="1248"/>
      <c r="B57" s="108"/>
      <c r="C57" s="85"/>
      <c r="D57" s="85"/>
      <c r="E57" s="108"/>
      <c r="F57" s="209"/>
    </row>
    <row r="58" spans="1:6">
      <c r="A58" s="1248"/>
      <c r="B58" s="108"/>
      <c r="C58" s="85"/>
      <c r="D58" s="85"/>
      <c r="E58" s="108"/>
      <c r="F58" s="209"/>
    </row>
    <row r="59" spans="1:6">
      <c r="A59" s="1248"/>
      <c r="B59" s="108"/>
      <c r="C59" s="85"/>
      <c r="D59" s="85"/>
      <c r="E59" s="108"/>
      <c r="F59" s="209"/>
    </row>
    <row r="60" spans="1:6">
      <c r="A60" s="1248"/>
      <c r="B60" s="108"/>
      <c r="C60" s="85"/>
      <c r="D60" s="85"/>
      <c r="E60" s="108"/>
      <c r="F60" s="209"/>
    </row>
    <row r="61" spans="1:6">
      <c r="A61" s="1248"/>
      <c r="B61" s="108"/>
      <c r="C61" s="85"/>
      <c r="D61" s="85"/>
      <c r="E61" s="108"/>
      <c r="F61" s="209"/>
    </row>
    <row r="62" spans="1:6">
      <c r="A62" s="1248"/>
      <c r="B62" s="108"/>
      <c r="C62" s="85"/>
      <c r="D62" s="85"/>
      <c r="E62" s="108"/>
      <c r="F62" s="209"/>
    </row>
    <row r="63" spans="1:6">
      <c r="A63" s="1248"/>
      <c r="B63" s="108"/>
      <c r="C63" s="85"/>
      <c r="D63" s="85"/>
      <c r="E63" s="108"/>
      <c r="F63" s="209"/>
    </row>
    <row r="64" spans="1:6" ht="15.75" thickBot="1">
      <c r="A64" s="1250"/>
      <c r="B64" s="124"/>
      <c r="C64" s="125"/>
      <c r="D64" s="125"/>
      <c r="E64" s="1251"/>
      <c r="F64" s="1298">
        <f>SUM(F45:F63)</f>
        <v>382861763.94999999</v>
      </c>
    </row>
    <row r="65" spans="1:6">
      <c r="A65" s="85"/>
      <c r="B65" s="85"/>
      <c r="C65" s="85"/>
      <c r="D65" s="85"/>
      <c r="E65" s="85"/>
      <c r="F65" s="663" t="s">
        <v>2356</v>
      </c>
    </row>
    <row r="66" spans="1:6">
      <c r="A66" s="121" t="s">
        <v>89</v>
      </c>
      <c r="B66" s="121"/>
      <c r="C66" s="121"/>
      <c r="D66" s="121"/>
      <c r="E66" s="121"/>
      <c r="F66" s="121"/>
    </row>
    <row r="67" spans="1:6">
      <c r="A67" s="85"/>
      <c r="B67" s="85"/>
      <c r="C67" s="85"/>
      <c r="D67" s="85"/>
      <c r="E67" s="85"/>
      <c r="F67" s="85"/>
    </row>
    <row r="68" spans="1:6">
      <c r="A68" s="85"/>
      <c r="B68" s="85"/>
      <c r="C68" s="85"/>
      <c r="D68" s="85"/>
      <c r="E68" s="85"/>
      <c r="F68" s="85"/>
    </row>
    <row r="69" spans="1:6">
      <c r="A69" s="85"/>
      <c r="B69" s="85"/>
      <c r="C69" s="85"/>
      <c r="D69" s="85"/>
      <c r="E69" s="85"/>
      <c r="F69" s="85"/>
    </row>
    <row r="70" spans="1:6" ht="15.75">
      <c r="A70" s="90" t="s">
        <v>1814</v>
      </c>
      <c r="B70" s="121"/>
      <c r="C70" s="121"/>
      <c r="D70" s="121"/>
      <c r="E70" s="121"/>
      <c r="F70" s="121"/>
    </row>
    <row r="71" spans="1:6">
      <c r="A71" s="85"/>
      <c r="B71" s="85"/>
      <c r="C71" s="85"/>
      <c r="D71" s="85"/>
      <c r="E71" s="85"/>
      <c r="F71" s="85"/>
    </row>
    <row r="72" spans="1:6" ht="15.75" thickBot="1">
      <c r="A72" s="85" t="str">
        <f>'Data Sheet'!$A$49</f>
        <v>Annual Report of Central Hudson Gas &amp; Electric Corp.</v>
      </c>
      <c r="B72" s="85"/>
      <c r="C72" s="85"/>
      <c r="D72" s="85"/>
      <c r="E72" s="121" t="str">
        <f>'Data Sheet'!$A$45</f>
        <v>Year ended December 31, 2013</v>
      </c>
      <c r="F72" s="121"/>
    </row>
    <row r="73" spans="1:6">
      <c r="A73" s="86"/>
      <c r="B73" s="87"/>
      <c r="C73" s="87"/>
      <c r="D73" s="87"/>
      <c r="E73" s="87"/>
      <c r="F73" s="88"/>
    </row>
    <row r="74" spans="1:6" ht="15.75">
      <c r="A74" s="89" t="s">
        <v>90</v>
      </c>
      <c r="B74" s="121"/>
      <c r="C74" s="121"/>
      <c r="D74" s="121"/>
      <c r="E74" s="121"/>
      <c r="F74" s="325"/>
    </row>
    <row r="75" spans="1:6">
      <c r="A75" s="92"/>
      <c r="B75" s="85"/>
      <c r="C75" s="85"/>
      <c r="D75" s="85"/>
      <c r="E75" s="85"/>
      <c r="F75" s="93"/>
    </row>
    <row r="76" spans="1:6">
      <c r="A76" s="92"/>
      <c r="B76" s="85"/>
      <c r="C76" s="85"/>
      <c r="D76" s="85"/>
      <c r="E76" s="85"/>
      <c r="F76" s="93"/>
    </row>
    <row r="77" spans="1:6">
      <c r="A77" s="92"/>
      <c r="B77" s="85"/>
      <c r="C77" s="85"/>
      <c r="D77" s="85"/>
      <c r="E77" s="85"/>
      <c r="F77" s="93"/>
    </row>
    <row r="78" spans="1:6">
      <c r="A78" s="92"/>
      <c r="B78" s="85"/>
      <c r="C78" s="85"/>
      <c r="D78" s="85"/>
      <c r="E78" s="85"/>
      <c r="F78" s="93"/>
    </row>
    <row r="79" spans="1:6">
      <c r="A79" s="92"/>
      <c r="B79" s="85"/>
      <c r="C79" s="85"/>
      <c r="D79" s="85"/>
      <c r="E79" s="85"/>
      <c r="F79" s="93"/>
    </row>
    <row r="80" spans="1:6">
      <c r="A80" s="92"/>
      <c r="B80" s="85"/>
      <c r="C80" s="85"/>
      <c r="D80" s="85"/>
      <c r="E80" s="85"/>
      <c r="F80" s="93"/>
    </row>
    <row r="81" spans="1:6">
      <c r="A81" s="92"/>
      <c r="B81" s="85"/>
      <c r="C81" s="85"/>
      <c r="D81" s="85"/>
      <c r="E81" s="85"/>
      <c r="F81" s="93"/>
    </row>
    <row r="82" spans="1:6">
      <c r="A82" s="94"/>
      <c r="B82" s="96"/>
      <c r="C82" s="96"/>
      <c r="D82" s="96"/>
      <c r="E82" s="96"/>
      <c r="F82" s="353"/>
    </row>
    <row r="83" spans="1:6" ht="15.75">
      <c r="A83" s="89" t="s">
        <v>83</v>
      </c>
      <c r="B83" s="121"/>
      <c r="C83" s="121"/>
      <c r="D83" s="121"/>
      <c r="E83" s="121"/>
      <c r="F83" s="325"/>
    </row>
    <row r="84" spans="1:6">
      <c r="A84" s="99"/>
      <c r="B84" s="101"/>
      <c r="C84" s="101"/>
      <c r="D84" s="101"/>
      <c r="E84" s="101"/>
      <c r="F84" s="304"/>
    </row>
    <row r="85" spans="1:6">
      <c r="A85" s="170"/>
      <c r="B85" s="108"/>
      <c r="C85" s="618" t="s">
        <v>84</v>
      </c>
      <c r="D85" s="108"/>
      <c r="E85" s="618"/>
      <c r="F85" s="93"/>
    </row>
    <row r="86" spans="1:6">
      <c r="A86" s="170"/>
      <c r="B86" s="108"/>
      <c r="C86" s="618" t="s">
        <v>2343</v>
      </c>
      <c r="D86" s="618" t="s">
        <v>249</v>
      </c>
      <c r="E86" s="618" t="s">
        <v>2803</v>
      </c>
      <c r="F86" s="325" t="s">
        <v>920</v>
      </c>
    </row>
    <row r="87" spans="1:6">
      <c r="A87" s="170"/>
      <c r="B87" s="618" t="s">
        <v>85</v>
      </c>
      <c r="C87" s="618" t="s">
        <v>1883</v>
      </c>
      <c r="D87" s="618" t="s">
        <v>1884</v>
      </c>
      <c r="E87" s="618" t="s">
        <v>1885</v>
      </c>
      <c r="F87" s="325" t="s">
        <v>1881</v>
      </c>
    </row>
    <row r="88" spans="1:6">
      <c r="A88" s="170" t="s">
        <v>2411</v>
      </c>
      <c r="B88" s="618"/>
      <c r="C88" s="618" t="s">
        <v>91</v>
      </c>
      <c r="D88" s="618" t="s">
        <v>1888</v>
      </c>
      <c r="E88" s="618" t="s">
        <v>87</v>
      </c>
      <c r="F88" s="325" t="s">
        <v>1890</v>
      </c>
    </row>
    <row r="89" spans="1:6">
      <c r="A89" s="176" t="s">
        <v>2417</v>
      </c>
      <c r="B89" s="513" t="s">
        <v>2512</v>
      </c>
      <c r="C89" s="513" t="s">
        <v>2513</v>
      </c>
      <c r="D89" s="513" t="s">
        <v>644</v>
      </c>
      <c r="E89" s="513" t="s">
        <v>693</v>
      </c>
      <c r="F89" s="757" t="s">
        <v>1725</v>
      </c>
    </row>
    <row r="90" spans="1:6">
      <c r="A90" s="170">
        <v>1</v>
      </c>
      <c r="B90" s="108"/>
      <c r="C90" s="520"/>
      <c r="D90" s="520"/>
      <c r="E90" s="520"/>
      <c r="F90" s="356"/>
    </row>
    <row r="91" spans="1:6">
      <c r="A91" s="170">
        <v>2</v>
      </c>
      <c r="B91" s="108"/>
      <c r="C91" s="522"/>
      <c r="D91" s="522"/>
      <c r="E91" s="522"/>
      <c r="F91" s="209"/>
    </row>
    <row r="92" spans="1:6">
      <c r="A92" s="170">
        <v>3</v>
      </c>
      <c r="B92" s="108"/>
      <c r="C92" s="522"/>
      <c r="D92" s="522"/>
      <c r="E92" s="522"/>
      <c r="F92" s="209"/>
    </row>
    <row r="93" spans="1:6">
      <c r="A93" s="170">
        <v>4</v>
      </c>
      <c r="B93" s="108"/>
      <c r="C93" s="522"/>
      <c r="D93" s="522"/>
      <c r="E93" s="522"/>
      <c r="F93" s="209"/>
    </row>
    <row r="94" spans="1:6">
      <c r="A94" s="170">
        <v>5</v>
      </c>
      <c r="B94" s="108"/>
      <c r="C94" s="522"/>
      <c r="D94" s="522"/>
      <c r="E94" s="522"/>
      <c r="F94" s="209"/>
    </row>
    <row r="95" spans="1:6">
      <c r="A95" s="170">
        <v>6</v>
      </c>
      <c r="B95" s="108"/>
      <c r="C95" s="522"/>
      <c r="D95" s="522"/>
      <c r="E95" s="522"/>
      <c r="F95" s="209"/>
    </row>
    <row r="96" spans="1:6">
      <c r="A96" s="170">
        <v>7</v>
      </c>
      <c r="B96" s="108"/>
      <c r="C96" s="522"/>
      <c r="D96" s="522"/>
      <c r="E96" s="522"/>
      <c r="F96" s="209"/>
    </row>
    <row r="97" spans="1:6">
      <c r="A97" s="170">
        <v>8</v>
      </c>
      <c r="B97" s="108"/>
      <c r="C97" s="522"/>
      <c r="D97" s="522"/>
      <c r="E97" s="522"/>
      <c r="F97" s="209"/>
    </row>
    <row r="98" spans="1:6">
      <c r="A98" s="170">
        <v>9</v>
      </c>
      <c r="B98" s="108"/>
      <c r="C98" s="522"/>
      <c r="D98" s="522"/>
      <c r="E98" s="522"/>
      <c r="F98" s="209"/>
    </row>
    <row r="99" spans="1:6">
      <c r="A99" s="170">
        <v>10</v>
      </c>
      <c r="B99" s="108"/>
      <c r="C99" s="522"/>
      <c r="D99" s="522"/>
      <c r="E99" s="522"/>
      <c r="F99" s="209"/>
    </row>
    <row r="100" spans="1:6">
      <c r="A100" s="170">
        <v>11</v>
      </c>
      <c r="B100" s="108"/>
      <c r="C100" s="522"/>
      <c r="D100" s="522"/>
      <c r="E100" s="522"/>
      <c r="F100" s="209"/>
    </row>
    <row r="101" spans="1:6">
      <c r="A101" s="170">
        <v>12</v>
      </c>
      <c r="B101" s="108"/>
      <c r="C101" s="522"/>
      <c r="D101" s="522"/>
      <c r="E101" s="522"/>
      <c r="F101" s="209"/>
    </row>
    <row r="102" spans="1:6">
      <c r="A102" s="170">
        <v>13</v>
      </c>
      <c r="B102" s="108"/>
      <c r="C102" s="522"/>
      <c r="D102" s="522"/>
      <c r="E102" s="522"/>
      <c r="F102" s="209"/>
    </row>
    <row r="103" spans="1:6">
      <c r="A103" s="170">
        <v>14</v>
      </c>
      <c r="B103" s="108"/>
      <c r="C103" s="522"/>
      <c r="D103" s="522"/>
      <c r="E103" s="522"/>
      <c r="F103" s="209"/>
    </row>
    <row r="104" spans="1:6">
      <c r="A104" s="170">
        <v>15</v>
      </c>
      <c r="B104" s="108"/>
      <c r="C104" s="522"/>
      <c r="D104" s="522"/>
      <c r="E104" s="522"/>
      <c r="F104" s="209"/>
    </row>
    <row r="105" spans="1:6">
      <c r="A105" s="170">
        <v>16</v>
      </c>
      <c r="B105" s="108"/>
      <c r="C105" s="522"/>
      <c r="D105" s="522"/>
      <c r="E105" s="522"/>
      <c r="F105" s="209"/>
    </row>
    <row r="106" spans="1:6">
      <c r="A106" s="170">
        <v>17</v>
      </c>
      <c r="B106" s="108"/>
      <c r="C106" s="522"/>
      <c r="D106" s="522"/>
      <c r="E106" s="522"/>
      <c r="F106" s="209"/>
    </row>
    <row r="107" spans="1:6">
      <c r="A107" s="170">
        <v>18</v>
      </c>
      <c r="B107" s="108"/>
      <c r="C107" s="522"/>
      <c r="D107" s="522"/>
      <c r="E107" s="522"/>
      <c r="F107" s="209"/>
    </row>
    <row r="108" spans="1:6">
      <c r="A108" s="170">
        <v>19</v>
      </c>
      <c r="B108" s="108"/>
      <c r="C108" s="522"/>
      <c r="D108" s="522"/>
      <c r="E108" s="522"/>
      <c r="F108" s="209"/>
    </row>
    <row r="109" spans="1:6">
      <c r="A109" s="170">
        <v>20</v>
      </c>
      <c r="B109" s="108"/>
      <c r="C109" s="522"/>
      <c r="D109" s="522"/>
      <c r="E109" s="522"/>
      <c r="F109" s="209"/>
    </row>
    <row r="110" spans="1:6">
      <c r="A110" s="170">
        <v>21</v>
      </c>
      <c r="B110" s="153" t="s">
        <v>2090</v>
      </c>
      <c r="C110" s="805">
        <f>SUM(C90:C109)</f>
        <v>0</v>
      </c>
      <c r="D110" s="805">
        <f>SUM(D90:D109)</f>
        <v>0</v>
      </c>
      <c r="E110" s="805">
        <f>SUM(E90:E109)</f>
        <v>0</v>
      </c>
      <c r="F110" s="668">
        <f>SUM(F90:F109)</f>
        <v>0</v>
      </c>
    </row>
    <row r="111" spans="1:6">
      <c r="A111" s="94"/>
      <c r="B111" s="96"/>
      <c r="C111" s="96"/>
      <c r="D111" s="96"/>
      <c r="E111" s="96"/>
      <c r="F111" s="353"/>
    </row>
    <row r="112" spans="1:6" ht="15.75">
      <c r="A112" s="89" t="s">
        <v>88</v>
      </c>
      <c r="B112" s="121"/>
      <c r="C112" s="121"/>
      <c r="D112" s="121"/>
      <c r="E112" s="121"/>
      <c r="F112" s="325"/>
    </row>
    <row r="113" spans="1:6">
      <c r="A113" s="99"/>
      <c r="B113" s="101"/>
      <c r="C113" s="101"/>
      <c r="D113" s="101"/>
      <c r="E113" s="101"/>
      <c r="F113" s="304"/>
    </row>
    <row r="114" spans="1:6">
      <c r="A114" s="666" t="s">
        <v>2411</v>
      </c>
      <c r="B114" s="512" t="s">
        <v>85</v>
      </c>
      <c r="C114" s="121" t="s">
        <v>1902</v>
      </c>
      <c r="D114" s="121"/>
      <c r="E114" s="618"/>
      <c r="F114" s="325" t="s">
        <v>1711</v>
      </c>
    </row>
    <row r="115" spans="1:6">
      <c r="A115" s="1252" t="s">
        <v>2417</v>
      </c>
      <c r="B115" s="517" t="s">
        <v>1726</v>
      </c>
      <c r="C115" s="340" t="s">
        <v>1727</v>
      </c>
      <c r="D115" s="340"/>
      <c r="E115" s="513"/>
      <c r="F115" s="757" t="s">
        <v>1728</v>
      </c>
    </row>
    <row r="116" spans="1:6">
      <c r="A116" s="1248">
        <v>22</v>
      </c>
      <c r="B116" s="108"/>
      <c r="C116" s="85"/>
      <c r="D116" s="85"/>
      <c r="E116" s="108"/>
      <c r="F116" s="356"/>
    </row>
    <row r="117" spans="1:6">
      <c r="A117" s="1248">
        <v>23</v>
      </c>
      <c r="B117" s="108"/>
      <c r="C117" s="85"/>
      <c r="D117" s="85"/>
      <c r="E117" s="108"/>
      <c r="F117" s="209"/>
    </row>
    <row r="118" spans="1:6">
      <c r="A118" s="1248">
        <v>24</v>
      </c>
      <c r="B118" s="108"/>
      <c r="C118" s="85"/>
      <c r="D118" s="85"/>
      <c r="E118" s="108"/>
      <c r="F118" s="209"/>
    </row>
    <row r="119" spans="1:6">
      <c r="A119" s="1248">
        <v>25</v>
      </c>
      <c r="B119" s="108"/>
      <c r="C119" s="85"/>
      <c r="D119" s="85"/>
      <c r="E119" s="108"/>
      <c r="F119" s="209"/>
    </row>
    <row r="120" spans="1:6">
      <c r="A120" s="1248">
        <v>26</v>
      </c>
      <c r="B120" s="108"/>
      <c r="C120" s="85"/>
      <c r="D120" s="85"/>
      <c r="E120" s="108"/>
      <c r="F120" s="209"/>
    </row>
    <row r="121" spans="1:6">
      <c r="A121" s="1248">
        <v>27</v>
      </c>
      <c r="B121" s="108"/>
      <c r="C121" s="85"/>
      <c r="D121" s="85"/>
      <c r="E121" s="108"/>
      <c r="F121" s="209"/>
    </row>
    <row r="122" spans="1:6">
      <c r="A122" s="1248">
        <v>28</v>
      </c>
      <c r="B122" s="108"/>
      <c r="C122" s="85"/>
      <c r="D122" s="85"/>
      <c r="E122" s="108"/>
      <c r="F122" s="209"/>
    </row>
    <row r="123" spans="1:6">
      <c r="A123" s="1248">
        <v>29</v>
      </c>
      <c r="B123" s="108"/>
      <c r="C123" s="85"/>
      <c r="D123" s="85"/>
      <c r="E123" s="108"/>
      <c r="F123" s="209"/>
    </row>
    <row r="124" spans="1:6">
      <c r="A124" s="1248">
        <v>30</v>
      </c>
      <c r="B124" s="108"/>
      <c r="C124" s="85"/>
      <c r="D124" s="85"/>
      <c r="E124" s="108"/>
      <c r="F124" s="209"/>
    </row>
    <row r="125" spans="1:6">
      <c r="A125" s="1248">
        <v>31</v>
      </c>
      <c r="B125" s="108"/>
      <c r="C125" s="85"/>
      <c r="D125" s="85"/>
      <c r="E125" s="108"/>
      <c r="F125" s="209"/>
    </row>
    <row r="126" spans="1:6">
      <c r="A126" s="1248">
        <v>32</v>
      </c>
      <c r="B126" s="108"/>
      <c r="C126" s="85"/>
      <c r="D126" s="85"/>
      <c r="E126" s="108"/>
      <c r="F126" s="209"/>
    </row>
    <row r="127" spans="1:6">
      <c r="A127" s="1248">
        <v>33</v>
      </c>
      <c r="B127" s="108"/>
      <c r="C127" s="85"/>
      <c r="D127" s="85"/>
      <c r="E127" s="108"/>
      <c r="F127" s="209"/>
    </row>
    <row r="128" spans="1:6">
      <c r="A128" s="1248">
        <v>34</v>
      </c>
      <c r="B128" s="108"/>
      <c r="C128" s="85"/>
      <c r="D128" s="85"/>
      <c r="E128" s="108"/>
      <c r="F128" s="209"/>
    </row>
    <row r="129" spans="1:6">
      <c r="A129" s="1248">
        <v>35</v>
      </c>
      <c r="B129" s="108"/>
      <c r="C129" s="85"/>
      <c r="D129" s="85"/>
      <c r="E129" s="108"/>
      <c r="F129" s="209"/>
    </row>
    <row r="130" spans="1:6">
      <c r="A130" s="1248">
        <v>36</v>
      </c>
      <c r="B130" s="108"/>
      <c r="C130" s="85"/>
      <c r="D130" s="85"/>
      <c r="E130" s="108"/>
      <c r="F130" s="209"/>
    </row>
    <row r="131" spans="1:6">
      <c r="A131" s="1248">
        <v>37</v>
      </c>
      <c r="B131" s="108"/>
      <c r="C131" s="85"/>
      <c r="D131" s="85"/>
      <c r="E131" s="108"/>
      <c r="F131" s="209"/>
    </row>
    <row r="132" spans="1:6">
      <c r="A132" s="1248">
        <v>38</v>
      </c>
      <c r="B132" s="108"/>
      <c r="C132" s="85"/>
      <c r="D132" s="85"/>
      <c r="E132" s="108"/>
      <c r="F132" s="209"/>
    </row>
    <row r="133" spans="1:6">
      <c r="A133" s="1248">
        <v>40</v>
      </c>
      <c r="B133" s="108"/>
      <c r="C133" s="85"/>
      <c r="D133" s="85"/>
      <c r="E133" s="108"/>
      <c r="F133" s="209"/>
    </row>
    <row r="134" spans="1:6">
      <c r="A134" s="1248">
        <v>41</v>
      </c>
      <c r="B134" s="108"/>
      <c r="C134" s="85"/>
      <c r="D134" s="85"/>
      <c r="E134" s="108"/>
      <c r="F134" s="209"/>
    </row>
    <row r="135" spans="1:6" ht="15.75" thickBot="1">
      <c r="A135" s="1250">
        <v>42</v>
      </c>
      <c r="B135" s="124"/>
      <c r="C135" s="125"/>
      <c r="D135" s="125"/>
      <c r="E135" s="1251" t="s">
        <v>2090</v>
      </c>
      <c r="F135" s="782">
        <f>SUM(F116:F134)</f>
        <v>0</v>
      </c>
    </row>
    <row r="136" spans="1:6">
      <c r="A136" s="121"/>
      <c r="B136" s="121"/>
      <c r="C136" s="121"/>
      <c r="D136" s="121"/>
      <c r="E136" s="121"/>
      <c r="F136" s="663" t="s">
        <v>2356</v>
      </c>
    </row>
    <row r="137" spans="1:6">
      <c r="A137" s="48" t="s">
        <v>92</v>
      </c>
      <c r="B137" s="48"/>
      <c r="C137" s="48"/>
      <c r="D137" s="48"/>
      <c r="E137" s="48"/>
      <c r="F137" s="48"/>
    </row>
    <row r="140" spans="1:6">
      <c r="B140" s="70"/>
    </row>
    <row r="143" spans="1:6">
      <c r="B143" s="70"/>
    </row>
    <row r="144" spans="1:6">
      <c r="B144" s="70"/>
    </row>
    <row r="145" spans="2:2">
      <c r="B145" s="70"/>
    </row>
    <row r="146" spans="2:2">
      <c r="B146" s="70"/>
    </row>
    <row r="147" spans="2:2">
      <c r="B147" s="70"/>
    </row>
    <row r="148" spans="2:2">
      <c r="B148" s="70"/>
    </row>
  </sheetData>
  <customSheetViews>
    <customSheetView guid="{4928BF23-7841-445B-B276-4DDA011E86BA}" scale="70" colorId="22" topLeftCell="A16">
      <selection activeCell="B44" sqref="B44"/>
      <rowBreaks count="3" manualBreakCount="3">
        <brk id="66" max="5" man="1"/>
        <brk id="71" max="5" man="1"/>
        <brk id="130" max="5" man="1"/>
      </rowBreaks>
      <pageMargins left="0.5" right="0.5" top="0.5" bottom="0.5" header="0" footer="0"/>
      <printOptions horizontalCentered="1" verticalCentered="1"/>
      <pageSetup scale="73" fitToHeight="0" orientation="portrait" r:id="rId1"/>
      <headerFooter alignWithMargins="0"/>
    </customSheetView>
    <customSheetView guid="{10BEBEA5-666D-4E42-8C33-BE2CECB0CEEE}" scale="60" colorId="22" showPageBreaks="1" printArea="1" view="pageBreakPreview">
      <selection activeCell="E4" sqref="E4"/>
      <rowBreaks count="3" manualBreakCount="3">
        <brk id="59" max="5" man="1"/>
        <brk id="71" max="5" man="1"/>
        <brk id="130" max="5" man="1"/>
      </rowBreaks>
      <pageMargins left="0.5" right="0.5" top="0.5" bottom="0.5" header="0" footer="0"/>
      <printOptions horizontalCentered="1" verticalCentered="1"/>
      <pageSetup scale="81" fitToHeight="0" orientation="portrait" r:id="rId2"/>
      <headerFooter alignWithMargins="0"/>
    </customSheetView>
    <customSheetView guid="{7EABFE2B-86ED-418A-B3E7-C3498E6134E5}" scale="60" colorId="22" showPageBreaks="1" printArea="1" view="pageBreakPreview">
      <selection activeCell="E4" sqref="E4"/>
      <rowBreaks count="3" manualBreakCount="3">
        <brk id="59" max="5" man="1"/>
        <brk id="71" max="5" man="1"/>
        <brk id="130" max="5" man="1"/>
      </rowBreaks>
      <pageMargins left="0.5" right="0.5" top="0.5" bottom="0.5" header="0" footer="0"/>
      <printOptions horizontalCentered="1" verticalCentered="1"/>
      <pageSetup scale="81" fitToHeight="0" orientation="portrait" r:id="rId3"/>
      <headerFooter alignWithMargins="0"/>
    </customSheetView>
    <customSheetView guid="{8787D503-0E53-496F-A823-DBDA291CFB74}" scale="70" colorId="22" showPageBreaks="1" fitToPage="1">
      <rowBreaks count="16" manualBreakCount="16">
        <brk id="23" max="5" man="1"/>
        <brk id="27" max="5" man="1"/>
        <brk id="31" max="5" man="1"/>
        <brk id="35" max="5" man="1"/>
        <brk id="57" max="16383" man="1"/>
        <brk id="61" max="16383" man="1"/>
        <brk id="62" max="5" man="1"/>
        <brk id="66" max="16383" man="1"/>
        <brk id="72" max="16383" man="1"/>
        <brk id="77" max="16383" man="1"/>
        <brk id="81" max="16383" man="1"/>
        <brk id="86" max="16383" man="1"/>
        <brk id="90" max="16383" man="1"/>
        <brk id="94" max="16383" man="1"/>
        <brk id="98" max="16383" man="1"/>
        <brk id="102" max="16383" man="1"/>
      </rowBreaks>
      <pageMargins left="0.5" right="0.5" top="0.5" bottom="0.5" header="0" footer="0"/>
      <printOptions horizontalCentered="1" verticalCentered="1"/>
      <pageSetup scale="10" orientation="portrait" r:id="rId4"/>
      <headerFooter alignWithMargins="0"/>
    </customSheetView>
    <customSheetView guid="{22D28A66-17F3-4A9A-B88B-6F61E2AD90F2}" scale="70" colorId="22" fitToPage="1">
      <rowBreaks count="2" manualBreakCount="2">
        <brk id="62" max="5" man="1"/>
        <brk id="66" max="16383" man="1"/>
      </rowBreaks>
      <pageMargins left="0.5" right="0.5" top="0.5" bottom="0.5" header="0" footer="0"/>
      <printOptions horizontalCentered="1" verticalCentered="1"/>
      <pageSetup scale="73" orientation="portrait" r:id="rId5"/>
      <headerFooter alignWithMargins="0"/>
    </customSheetView>
    <customSheetView guid="{38FEF62C-E434-43FF-91B6-A4BAF1D28941}" scale="70" colorId="22" showPageBreaks="1" fitToPage="1" printArea="1">
      <rowBreaks count="2" manualBreakCount="2">
        <brk id="62" max="5" man="1"/>
        <brk id="66" max="16383" man="1"/>
      </rowBreaks>
      <pageMargins left="0.5" right="0.5" top="0.5" bottom="0.5" header="0" footer="0"/>
      <printOptions horizontalCentered="1" verticalCentered="1"/>
      <pageSetup scale="73" orientation="portrait" r:id="rId6"/>
      <headerFooter alignWithMargins="0"/>
    </customSheetView>
    <customSheetView guid="{3B00EE9E-100B-4E0B-97A5-9938B41F46C6}" scale="70" colorId="22" fitToPage="1">
      <rowBreaks count="1" manualBreakCount="1">
        <brk id="66" max="16383" man="1"/>
      </rowBreaks>
      <pageMargins left="0.5" right="0.5" top="0.5" bottom="0.5" header="0" footer="0"/>
      <printOptions horizontalCentered="1" verticalCentered="1"/>
      <pageSetup scale="73" orientation="portrait" r:id="rId7"/>
      <headerFooter alignWithMargins="0"/>
    </customSheetView>
    <customSheetView guid="{70140D13-E05C-4A32-B097-7656031EFC54}" scale="70" colorId="22" showPageBreaks="1" fitToPage="1" printArea="1">
      <rowBreaks count="5" manualBreakCount="5">
        <brk id="21" max="5" man="1"/>
        <brk id="25" max="5" man="1"/>
        <brk id="29" max="5" man="1"/>
        <brk id="33" max="5" man="1"/>
        <brk id="66" max="16383" man="1"/>
      </rowBreaks>
      <pageMargins left="0.5" right="0.5" top="0.5" bottom="0.5" header="0" footer="0"/>
      <printOptions horizontalCentered="1" verticalCentered="1"/>
      <pageSetup scale="10" orientation="portrait" r:id="rId8"/>
      <headerFooter alignWithMargins="0"/>
    </customSheetView>
    <customSheetView guid="{3A57D69F-D25D-44C3-9DE0-88B774091642}" scale="70" colorId="22" showPageBreaks="1" fitToPage="1" printArea="1">
      <rowBreaks count="5" manualBreakCount="5">
        <brk id="21" max="5" man="1"/>
        <brk id="25" max="5" man="1"/>
        <brk id="29" max="5" man="1"/>
        <brk id="33" max="5" man="1"/>
        <brk id="66" max="16383" man="1"/>
      </rowBreaks>
      <pageMargins left="0.5" right="0.5" top="0.5" bottom="0.5" header="0" footer="0"/>
      <printOptions horizontalCentered="1" verticalCentered="1"/>
      <pageSetup scale="10" orientation="portrait" r:id="rId9"/>
      <headerFooter alignWithMargins="0"/>
    </customSheetView>
    <customSheetView guid="{CA9A34E5-DE78-429D-AEC4-74C7250B775C}" scale="70" colorId="22" showPageBreaks="1" fitToPage="1" printArea="1">
      <rowBreaks count="1" manualBreakCount="1">
        <brk id="66" max="16383" man="1"/>
      </rowBreaks>
      <pageMargins left="0.5" right="0.5" top="0.5" bottom="0.5" header="0" footer="0"/>
      <printOptions horizontalCentered="1" verticalCentered="1"/>
      <pageSetup scale="73" orientation="portrait" r:id="rId10"/>
      <headerFooter alignWithMargins="0"/>
    </customSheetView>
    <customSheetView guid="{B4A791FD-BFAC-4ED1-AC79-FF865E98E4E3}" scale="70" colorId="22" fitToPage="1">
      <selection activeCell="E4" sqref="E4"/>
      <rowBreaks count="6" manualBreakCount="6">
        <brk id="23" max="16383" man="1"/>
        <brk id="27" max="16383" man="1"/>
        <brk id="31" max="5" man="1"/>
        <brk id="35" max="5" man="1"/>
        <brk id="62" max="5" man="1"/>
        <brk id="66" max="16383" man="1"/>
      </rowBreaks>
      <pageMargins left="0.5" right="0.5" top="0.5" bottom="0.5" header="0" footer="0"/>
      <printOptions horizontalCentered="1" verticalCentered="1"/>
      <pageSetup scale="35" orientation="portrait" r:id="rId11"/>
      <headerFooter alignWithMargins="0"/>
    </customSheetView>
    <customSheetView guid="{1DFCFAAB-BEA9-4033-B573-C1428C6D4616}" scale="70" colorId="22" fitToPage="1">
      <selection activeCell="E4" sqref="E4"/>
      <rowBreaks count="2" manualBreakCount="2">
        <brk id="62" max="5" man="1"/>
        <brk id="66" max="16383" man="1"/>
      </rowBreaks>
      <pageMargins left="0.5" right="0.5" top="0.5" bottom="0.5" header="0" footer="0"/>
      <printOptions horizontalCentered="1" verticalCentered="1"/>
      <pageSetup scale="73" orientation="portrait" r:id="rId12"/>
      <headerFooter alignWithMargins="0"/>
    </customSheetView>
    <customSheetView guid="{24B34512-AD5F-4011-887B-567D11190E35}" scale="60" colorId="22" showPageBreaks="1" printArea="1" view="pageBreakPreview">
      <selection activeCell="E4" sqref="E4"/>
      <rowBreaks count="3" manualBreakCount="3">
        <brk id="59" max="5" man="1"/>
        <brk id="71" max="5" man="1"/>
        <brk id="130" max="5" man="1"/>
      </rowBreaks>
      <pageMargins left="0.5" right="0.5" top="0.5" bottom="0.5" header="0" footer="0"/>
      <printOptions horizontalCentered="1" verticalCentered="1"/>
      <pageSetup scale="81" fitToHeight="0" orientation="portrait" r:id="rId13"/>
      <headerFooter alignWithMargins="0"/>
    </customSheetView>
  </customSheetViews>
  <printOptions horizontalCentered="1" verticalCentered="1"/>
  <pageMargins left="0.5" right="0.5" top="0.5" bottom="0.5" header="0" footer="0"/>
  <pageSetup scale="73" fitToHeight="0" orientation="portrait" r:id="rId14"/>
  <headerFooter alignWithMargins="0"/>
  <rowBreaks count="3" manualBreakCount="3">
    <brk id="66" max="5" man="1"/>
    <brk id="71" max="5" man="1"/>
    <brk id="130" max="5" man="1"/>
  </rowBreaks>
</worksheet>
</file>

<file path=xl/worksheets/sheet58.xml><?xml version="1.0" encoding="utf-8"?>
<worksheet xmlns="http://schemas.openxmlformats.org/spreadsheetml/2006/main" xmlns:r="http://schemas.openxmlformats.org/officeDocument/2006/relationships">
  <sheetPr transitionEvaluation="1">
    <pageSetUpPr fitToPage="1"/>
  </sheetPr>
  <dimension ref="A1:J45"/>
  <sheetViews>
    <sheetView defaultGridColor="0" topLeftCell="A7" colorId="22" zoomScale="70" zoomScaleNormal="70" zoomScaleSheetLayoutView="50" workbookViewId="0">
      <selection activeCell="D31" sqref="D31"/>
    </sheetView>
  </sheetViews>
  <sheetFormatPr defaultColWidth="9.6640625" defaultRowHeight="15"/>
  <cols>
    <col min="1" max="1" width="4.6640625" customWidth="1"/>
    <col min="2" max="2" width="1.6640625" customWidth="1"/>
    <col min="3" max="3" width="37.6640625" customWidth="1"/>
    <col min="4" max="10" width="14.6640625" customWidth="1"/>
  </cols>
  <sheetData>
    <row r="1" spans="1:10" ht="15.75" thickBot="1">
      <c r="A1" s="85" t="str">
        <f>'Data Sheet'!$A$49</f>
        <v>Annual Report of Central Hudson Gas &amp; Electric Corp.</v>
      </c>
      <c r="B1" s="85"/>
      <c r="C1" s="85"/>
      <c r="D1" s="85"/>
      <c r="E1" s="85"/>
      <c r="F1" s="85"/>
      <c r="G1" s="85"/>
      <c r="H1" s="85"/>
      <c r="I1" s="121" t="str">
        <f>'Data Sheet'!$A$45</f>
        <v>Year ended December 31, 2013</v>
      </c>
      <c r="J1" s="121"/>
    </row>
    <row r="2" spans="1:10">
      <c r="A2" s="86"/>
      <c r="B2" s="87"/>
      <c r="C2" s="87"/>
      <c r="D2" s="87"/>
      <c r="E2" s="87"/>
      <c r="F2" s="87"/>
      <c r="G2" s="87"/>
      <c r="H2" s="87"/>
      <c r="I2" s="87"/>
      <c r="J2" s="88"/>
    </row>
    <row r="3" spans="1:10" ht="15.75">
      <c r="A3" s="89" t="s">
        <v>93</v>
      </c>
      <c r="B3" s="121"/>
      <c r="C3" s="121"/>
      <c r="D3" s="121"/>
      <c r="E3" s="121"/>
      <c r="F3" s="121"/>
      <c r="G3" s="121"/>
      <c r="H3" s="121"/>
      <c r="I3" s="121"/>
      <c r="J3" s="325"/>
    </row>
    <row r="4" spans="1:10">
      <c r="A4" s="92"/>
      <c r="B4" s="85"/>
      <c r="C4" s="85"/>
      <c r="D4" s="85"/>
      <c r="E4" s="85"/>
      <c r="F4" s="85"/>
      <c r="G4" s="85"/>
      <c r="H4" s="85"/>
      <c r="I4" s="85"/>
      <c r="J4" s="93"/>
    </row>
    <row r="5" spans="1:10">
      <c r="A5" s="92"/>
      <c r="B5" s="85"/>
      <c r="C5" s="85" t="s">
        <v>94</v>
      </c>
      <c r="D5" s="85"/>
      <c r="E5" s="85"/>
      <c r="F5" s="85"/>
      <c r="G5" s="85"/>
      <c r="H5" s="85"/>
      <c r="I5" s="85"/>
      <c r="J5" s="93"/>
    </row>
    <row r="6" spans="1:10">
      <c r="A6" s="92"/>
      <c r="B6" s="85"/>
      <c r="C6" s="85" t="s">
        <v>95</v>
      </c>
      <c r="D6" s="85"/>
      <c r="E6" s="85"/>
      <c r="F6" s="85"/>
      <c r="G6" s="85"/>
      <c r="H6" s="85"/>
      <c r="I6" s="85"/>
      <c r="J6" s="93"/>
    </row>
    <row r="7" spans="1:10">
      <c r="A7" s="92"/>
      <c r="B7" s="85"/>
      <c r="C7" s="85" t="s">
        <v>96</v>
      </c>
      <c r="D7" s="85"/>
      <c r="E7" s="85"/>
      <c r="F7" s="85"/>
      <c r="G7" s="85"/>
      <c r="H7" s="85"/>
      <c r="I7" s="85"/>
      <c r="J7" s="93"/>
    </row>
    <row r="8" spans="1:10">
      <c r="A8" s="92"/>
      <c r="B8" s="85"/>
      <c r="C8" s="85"/>
      <c r="D8" s="85"/>
      <c r="E8" s="85"/>
      <c r="F8" s="85"/>
      <c r="G8" s="85"/>
      <c r="H8" s="85"/>
      <c r="I8" s="85"/>
      <c r="J8" s="93"/>
    </row>
    <row r="9" spans="1:10">
      <c r="A9" s="336"/>
      <c r="B9" s="96"/>
      <c r="C9" s="95"/>
      <c r="D9" s="752" t="s">
        <v>97</v>
      </c>
      <c r="E9" s="752"/>
      <c r="F9" s="752"/>
      <c r="G9" s="752"/>
      <c r="H9" s="752"/>
      <c r="I9" s="1253"/>
      <c r="J9" s="353"/>
    </row>
    <row r="10" spans="1:10">
      <c r="A10" s="170" t="s">
        <v>2411</v>
      </c>
      <c r="B10" s="85"/>
      <c r="C10" s="512" t="s">
        <v>2221</v>
      </c>
      <c r="D10" s="305"/>
      <c r="E10" s="305"/>
      <c r="F10" s="305"/>
      <c r="G10" s="305"/>
      <c r="H10" s="305"/>
      <c r="I10" s="305"/>
      <c r="J10" s="93"/>
    </row>
    <row r="11" spans="1:10">
      <c r="A11" s="170" t="s">
        <v>2417</v>
      </c>
      <c r="B11" s="85"/>
      <c r="C11" s="108"/>
      <c r="D11" s="1254" t="s">
        <v>3022</v>
      </c>
      <c r="E11" s="1254" t="s">
        <v>3023</v>
      </c>
      <c r="F11" s="1254" t="s">
        <v>646</v>
      </c>
      <c r="G11" s="1254"/>
      <c r="H11" s="1254"/>
      <c r="I11" s="1254"/>
      <c r="J11" s="778" t="s">
        <v>98</v>
      </c>
    </row>
    <row r="12" spans="1:10">
      <c r="A12" s="148"/>
      <c r="B12" s="101"/>
      <c r="C12" s="517" t="s">
        <v>2512</v>
      </c>
      <c r="D12" s="517" t="s">
        <v>2513</v>
      </c>
      <c r="E12" s="517" t="s">
        <v>644</v>
      </c>
      <c r="F12" s="517" t="s">
        <v>693</v>
      </c>
      <c r="G12" s="517" t="s">
        <v>1725</v>
      </c>
      <c r="H12" s="517" t="s">
        <v>1726</v>
      </c>
      <c r="I12" s="517" t="s">
        <v>1727</v>
      </c>
      <c r="J12" s="304"/>
    </row>
    <row r="13" spans="1:10">
      <c r="A13" s="170">
        <v>1</v>
      </c>
      <c r="B13" s="85"/>
      <c r="C13" s="108" t="s">
        <v>99</v>
      </c>
      <c r="D13" s="108"/>
      <c r="E13" s="108"/>
      <c r="F13" s="108"/>
      <c r="G13" s="108"/>
      <c r="H13" s="108"/>
      <c r="I13" s="108"/>
      <c r="J13" s="93"/>
    </row>
    <row r="14" spans="1:10">
      <c r="A14" s="170">
        <v>2</v>
      </c>
      <c r="B14" s="85"/>
      <c r="C14" s="108"/>
      <c r="D14" s="108"/>
      <c r="E14" s="108"/>
      <c r="F14" s="108"/>
      <c r="G14" s="108"/>
      <c r="H14" s="108"/>
      <c r="I14" s="108"/>
      <c r="J14" s="93"/>
    </row>
    <row r="15" spans="1:10">
      <c r="A15" s="170">
        <v>3</v>
      </c>
      <c r="B15" s="85"/>
      <c r="C15" s="520"/>
      <c r="D15" s="108"/>
      <c r="E15" s="108"/>
      <c r="F15" s="108"/>
      <c r="G15" s="108"/>
      <c r="H15" s="108"/>
      <c r="I15" s="108"/>
      <c r="J15" s="93"/>
    </row>
    <row r="16" spans="1:10">
      <c r="A16" s="170">
        <v>4</v>
      </c>
      <c r="B16" s="85"/>
      <c r="C16" s="108"/>
      <c r="D16" s="108"/>
      <c r="E16" s="108"/>
      <c r="F16" s="108"/>
      <c r="G16" s="108"/>
      <c r="H16" s="108"/>
      <c r="I16" s="108"/>
      <c r="J16" s="93"/>
    </row>
    <row r="17" spans="1:10">
      <c r="A17" s="170">
        <v>5</v>
      </c>
      <c r="B17" s="85"/>
      <c r="C17" s="108"/>
      <c r="D17" s="108"/>
      <c r="E17" s="108"/>
      <c r="F17" s="108"/>
      <c r="G17" s="108"/>
      <c r="H17" s="108"/>
      <c r="I17" s="108"/>
      <c r="J17" s="93"/>
    </row>
    <row r="18" spans="1:10">
      <c r="A18" s="170">
        <v>6</v>
      </c>
      <c r="B18" s="85"/>
      <c r="C18" s="108" t="s">
        <v>100</v>
      </c>
      <c r="D18" s="108"/>
      <c r="E18" s="108"/>
      <c r="F18" s="108"/>
      <c r="G18" s="108"/>
      <c r="H18" s="108"/>
      <c r="I18" s="108"/>
      <c r="J18" s="93"/>
    </row>
    <row r="19" spans="1:10">
      <c r="A19" s="170">
        <v>7</v>
      </c>
      <c r="B19" s="85"/>
      <c r="C19" s="108" t="s">
        <v>101</v>
      </c>
      <c r="D19" s="108"/>
      <c r="E19" s="108"/>
      <c r="F19" s="108"/>
      <c r="G19" s="108"/>
      <c r="H19" s="108"/>
      <c r="I19" s="108"/>
      <c r="J19" s="93"/>
    </row>
    <row r="20" spans="1:10">
      <c r="A20" s="170">
        <v>8</v>
      </c>
      <c r="B20" s="85"/>
      <c r="C20" s="108" t="s">
        <v>102</v>
      </c>
      <c r="D20" s="108"/>
      <c r="E20" s="108"/>
      <c r="F20" s="108"/>
      <c r="G20" s="108"/>
      <c r="H20" s="108"/>
      <c r="I20" s="108"/>
      <c r="J20" s="93"/>
    </row>
    <row r="21" spans="1:10">
      <c r="A21" s="170">
        <v>9</v>
      </c>
      <c r="B21" s="85"/>
      <c r="C21" s="108" t="s">
        <v>103</v>
      </c>
      <c r="D21" s="108"/>
      <c r="E21" s="108"/>
      <c r="F21" s="108"/>
      <c r="G21" s="108"/>
      <c r="H21" s="108"/>
      <c r="I21" s="108"/>
      <c r="J21" s="93"/>
    </row>
    <row r="22" spans="1:10">
      <c r="A22" s="170">
        <v>10</v>
      </c>
      <c r="B22" s="85"/>
      <c r="C22" s="108" t="s">
        <v>104</v>
      </c>
      <c r="D22" s="108"/>
      <c r="E22" s="108"/>
      <c r="F22" s="108"/>
      <c r="G22" s="108"/>
      <c r="H22" s="108"/>
      <c r="I22" s="108"/>
      <c r="J22" s="93"/>
    </row>
    <row r="23" spans="1:10">
      <c r="A23" s="170">
        <v>11</v>
      </c>
      <c r="B23" s="85"/>
      <c r="C23" s="108" t="s">
        <v>105</v>
      </c>
      <c r="D23" s="1255"/>
      <c r="E23" s="1255"/>
      <c r="F23" s="1255"/>
      <c r="G23" s="108"/>
      <c r="H23" s="108"/>
      <c r="I23" s="108"/>
      <c r="J23" s="1256"/>
    </row>
    <row r="24" spans="1:10">
      <c r="A24" s="170">
        <v>12</v>
      </c>
      <c r="B24" s="85"/>
      <c r="C24" s="108" t="s">
        <v>106</v>
      </c>
      <c r="D24" s="108"/>
      <c r="E24" s="108"/>
      <c r="F24" s="108"/>
      <c r="G24" s="108"/>
      <c r="H24" s="108"/>
      <c r="I24" s="108"/>
      <c r="J24" s="93"/>
    </row>
    <row r="25" spans="1:10">
      <c r="A25" s="170">
        <v>13</v>
      </c>
      <c r="B25" s="85"/>
      <c r="C25" s="108" t="s">
        <v>102</v>
      </c>
      <c r="D25" s="108"/>
      <c r="E25" s="108"/>
      <c r="F25" s="108"/>
      <c r="G25" s="108"/>
      <c r="H25" s="108"/>
      <c r="I25" s="108"/>
      <c r="J25" s="93"/>
    </row>
    <row r="26" spans="1:10">
      <c r="A26" s="170">
        <v>14</v>
      </c>
      <c r="B26" s="85"/>
      <c r="C26" s="108" t="s">
        <v>103</v>
      </c>
      <c r="D26" s="108"/>
      <c r="E26" s="108"/>
      <c r="F26" s="108"/>
      <c r="G26" s="108"/>
      <c r="H26" s="108"/>
      <c r="I26" s="108"/>
      <c r="J26" s="93"/>
    </row>
    <row r="27" spans="1:10">
      <c r="A27" s="170">
        <v>15</v>
      </c>
      <c r="B27" s="85"/>
      <c r="C27" s="108" t="s">
        <v>104</v>
      </c>
      <c r="D27" s="108"/>
      <c r="E27" s="108"/>
      <c r="F27" s="108"/>
      <c r="G27" s="108"/>
      <c r="H27" s="108"/>
      <c r="I27" s="108"/>
      <c r="J27" s="93"/>
    </row>
    <row r="28" spans="1:10">
      <c r="A28" s="170">
        <v>16</v>
      </c>
      <c r="B28" s="85"/>
      <c r="C28" s="108" t="s">
        <v>105</v>
      </c>
      <c r="D28" s="108"/>
      <c r="E28" s="108"/>
      <c r="F28" s="108"/>
      <c r="G28" s="108"/>
      <c r="H28" s="108"/>
      <c r="I28" s="108"/>
      <c r="J28" s="93"/>
    </row>
    <row r="29" spans="1:10">
      <c r="A29" s="170">
        <v>17</v>
      </c>
      <c r="B29" s="85"/>
      <c r="C29" s="108" t="s">
        <v>106</v>
      </c>
      <c r="D29" s="108"/>
      <c r="E29" s="108"/>
      <c r="F29" s="108"/>
      <c r="G29" s="108"/>
      <c r="H29" s="108"/>
      <c r="I29" s="108"/>
      <c r="J29" s="93"/>
    </row>
    <row r="30" spans="1:10">
      <c r="A30" s="170">
        <v>18</v>
      </c>
      <c r="B30" s="85"/>
      <c r="C30" s="108" t="s">
        <v>102</v>
      </c>
      <c r="D30" s="108"/>
      <c r="E30" s="108"/>
      <c r="F30" s="108"/>
      <c r="G30" s="108"/>
      <c r="H30" s="108"/>
      <c r="I30" s="108"/>
      <c r="J30" s="93"/>
    </row>
    <row r="31" spans="1:10">
      <c r="A31" s="170">
        <v>19</v>
      </c>
      <c r="B31" s="85"/>
      <c r="C31" s="108" t="s">
        <v>103</v>
      </c>
      <c r="D31" s="108"/>
      <c r="E31" s="108"/>
      <c r="F31" s="108"/>
      <c r="G31" s="108"/>
      <c r="H31" s="108"/>
      <c r="I31" s="108"/>
      <c r="J31" s="93"/>
    </row>
    <row r="32" spans="1:10">
      <c r="A32" s="170">
        <v>20</v>
      </c>
      <c r="B32" s="85"/>
      <c r="C32" s="108" t="s">
        <v>104</v>
      </c>
      <c r="D32" s="108"/>
      <c r="E32" s="108"/>
      <c r="F32" s="108"/>
      <c r="G32" s="108"/>
      <c r="H32" s="108"/>
      <c r="I32" s="108"/>
      <c r="J32" s="93"/>
    </row>
    <row r="33" spans="1:10">
      <c r="A33" s="170">
        <v>21</v>
      </c>
      <c r="B33" s="85"/>
      <c r="C33" s="108" t="s">
        <v>105</v>
      </c>
      <c r="D33" s="108"/>
      <c r="E33" s="108"/>
      <c r="F33" s="108"/>
      <c r="G33" s="108"/>
      <c r="H33" s="108"/>
      <c r="I33" s="108"/>
      <c r="J33" s="93"/>
    </row>
    <row r="34" spans="1:10">
      <c r="A34" s="170">
        <v>22</v>
      </c>
      <c r="B34" s="85"/>
      <c r="C34" s="108" t="s">
        <v>106</v>
      </c>
      <c r="D34" s="108"/>
      <c r="E34" s="108"/>
      <c r="F34" s="108"/>
      <c r="G34" s="108"/>
      <c r="H34" s="108"/>
      <c r="I34" s="108"/>
      <c r="J34" s="93"/>
    </row>
    <row r="35" spans="1:10">
      <c r="A35" s="170">
        <v>23</v>
      </c>
      <c r="B35" s="85"/>
      <c r="C35" s="108" t="s">
        <v>107</v>
      </c>
      <c r="D35" s="95">
        <v>0</v>
      </c>
      <c r="E35" s="95">
        <v>541</v>
      </c>
      <c r="F35" s="95"/>
      <c r="G35" s="95"/>
      <c r="H35" s="95"/>
      <c r="I35" s="95"/>
      <c r="J35" s="353">
        <f>SUM(D35:I35)</f>
        <v>541</v>
      </c>
    </row>
    <row r="36" spans="1:10">
      <c r="A36" s="170">
        <v>24</v>
      </c>
      <c r="B36" s="1653" t="s">
        <v>3641</v>
      </c>
      <c r="C36" s="108" t="s">
        <v>108</v>
      </c>
      <c r="D36" s="108"/>
      <c r="E36" s="108"/>
      <c r="F36" s="108"/>
      <c r="G36" s="108"/>
      <c r="H36" s="108"/>
      <c r="I36" s="108"/>
      <c r="J36" s="93"/>
    </row>
    <row r="37" spans="1:10">
      <c r="A37" s="170">
        <v>25</v>
      </c>
      <c r="B37" s="85"/>
      <c r="C37" s="108" t="s">
        <v>109</v>
      </c>
      <c r="D37" s="108"/>
      <c r="E37" s="108"/>
      <c r="F37" s="108"/>
      <c r="G37" s="108"/>
      <c r="H37" s="108"/>
      <c r="I37" s="108"/>
      <c r="J37" s="93"/>
    </row>
    <row r="38" spans="1:10">
      <c r="A38" s="170">
        <v>26</v>
      </c>
      <c r="B38" s="85"/>
      <c r="C38" s="108" t="s">
        <v>110</v>
      </c>
      <c r="D38" s="108">
        <v>890</v>
      </c>
      <c r="E38" s="108">
        <v>890</v>
      </c>
      <c r="F38" s="108"/>
      <c r="G38" s="108"/>
      <c r="H38" s="108"/>
      <c r="I38" s="108"/>
      <c r="J38" s="1300">
        <f>SUM(D38:I38)</f>
        <v>1780</v>
      </c>
    </row>
    <row r="39" spans="1:10">
      <c r="A39" s="170">
        <v>27</v>
      </c>
      <c r="B39" s="85"/>
      <c r="C39" s="108" t="s">
        <v>1883</v>
      </c>
      <c r="D39" s="1299">
        <v>13349</v>
      </c>
      <c r="E39" s="1299">
        <v>12887</v>
      </c>
      <c r="F39" s="108"/>
      <c r="G39" s="108"/>
      <c r="H39" s="108"/>
      <c r="I39" s="108"/>
      <c r="J39" s="1300">
        <f>SUM(D39:I39)</f>
        <v>26236</v>
      </c>
    </row>
    <row r="40" spans="1:10">
      <c r="A40" s="170">
        <v>28</v>
      </c>
      <c r="B40" s="85"/>
      <c r="C40" s="108" t="s">
        <v>111</v>
      </c>
      <c r="D40" s="108"/>
      <c r="E40" s="108"/>
      <c r="F40" s="108"/>
      <c r="G40" s="108"/>
      <c r="H40" s="108"/>
      <c r="I40" s="108"/>
      <c r="J40" s="93"/>
    </row>
    <row r="41" spans="1:10">
      <c r="A41" s="170">
        <v>29</v>
      </c>
      <c r="B41" s="85"/>
      <c r="C41" s="108" t="s">
        <v>112</v>
      </c>
      <c r="D41" s="108"/>
      <c r="E41" s="108"/>
      <c r="F41" s="108"/>
      <c r="G41" s="108"/>
      <c r="H41" s="108"/>
      <c r="I41" s="108"/>
      <c r="J41" s="93"/>
    </row>
    <row r="42" spans="1:10">
      <c r="A42" s="170">
        <v>30</v>
      </c>
      <c r="B42" s="85"/>
      <c r="C42" s="108" t="s">
        <v>113</v>
      </c>
      <c r="D42" s="1257">
        <f>SUM(D38:D41)</f>
        <v>14239</v>
      </c>
      <c r="E42" s="1257">
        <f>SUM(E23:E41)</f>
        <v>14318</v>
      </c>
      <c r="F42" s="1257"/>
      <c r="G42" s="1257"/>
      <c r="H42" s="1257"/>
      <c r="I42" s="1257"/>
      <c r="J42" s="1258">
        <f>SUM(J35:J41)</f>
        <v>28557</v>
      </c>
    </row>
    <row r="43" spans="1:10" ht="15.75" thickBot="1">
      <c r="A43" s="358">
        <v>31</v>
      </c>
      <c r="B43" s="125"/>
      <c r="C43" s="124" t="s">
        <v>114</v>
      </c>
      <c r="D43" s="631"/>
      <c r="E43" s="631"/>
      <c r="F43" s="631"/>
      <c r="G43" s="631"/>
      <c r="H43" s="631"/>
      <c r="I43" s="631"/>
      <c r="J43" s="782"/>
    </row>
    <row r="44" spans="1:10">
      <c r="A44" s="85"/>
      <c r="B44" s="1653"/>
      <c r="C44" s="85"/>
      <c r="D44" s="85"/>
      <c r="E44" s="85"/>
      <c r="F44" s="85"/>
      <c r="G44" s="85"/>
      <c r="H44" s="85"/>
      <c r="I44" s="85"/>
      <c r="J44" s="663" t="s">
        <v>2356</v>
      </c>
    </row>
    <row r="45" spans="1:10">
      <c r="A45" s="48" t="s">
        <v>115</v>
      </c>
      <c r="B45" s="48"/>
      <c r="C45" s="48"/>
      <c r="D45" s="48"/>
      <c r="E45" s="48"/>
      <c r="F45" s="48"/>
      <c r="G45" s="48"/>
      <c r="H45" s="48"/>
      <c r="I45" s="48"/>
      <c r="J45" s="48"/>
    </row>
  </sheetData>
  <customSheetViews>
    <customSheetView guid="{4928BF23-7841-445B-B276-4DDA011E86BA}" scale="70" colorId="22" fitToPage="1" topLeftCell="A10">
      <selection activeCell="B44" sqref="B44"/>
      <pageMargins left="0.5" right="0.5" top="0.5" bottom="0.5" header="0.5" footer="0.5"/>
      <printOptions horizontalCentered="1" verticalCentered="1"/>
      <pageSetup scale="72" orientation="landscape" r:id="rId1"/>
      <headerFooter alignWithMargins="0"/>
    </customSheetView>
    <customSheetView guid="{10BEBEA5-666D-4E42-8C33-BE2CECB0CEEE}" scale="70" colorId="22" fitToPage="1">
      <pageMargins left="0.5" right="0.5" top="0.5" bottom="0.5" header="0.5" footer="0.5"/>
      <printOptions horizontalCentered="1" verticalCentered="1"/>
      <pageSetup scale="72" orientation="landscape" r:id="rId2"/>
      <headerFooter alignWithMargins="0"/>
    </customSheetView>
    <customSheetView guid="{7EABFE2B-86ED-418A-B3E7-C3498E6134E5}" scale="70" colorId="22" fitToPage="1">
      <pageMargins left="0.5" right="0.5" top="0.5" bottom="0.5" header="0.5" footer="0.5"/>
      <printOptions horizontalCentered="1" verticalCentered="1"/>
      <pageSetup scale="72" orientation="landscape" r:id="rId3"/>
      <headerFooter alignWithMargins="0"/>
    </customSheetView>
    <customSheetView guid="{8787D503-0E53-496F-A823-DBDA291CFB74}" scale="70" colorId="22" showPageBreaks="1" fitToPage="1">
      <pageMargins left="0.5" right="0.5" top="0.5" bottom="0.5" header="0.5" footer="0.5"/>
      <printOptions horizontalCentered="1" verticalCentered="1"/>
      <pageSetup scale="72" orientation="landscape" r:id="rId4"/>
      <headerFooter alignWithMargins="0"/>
    </customSheetView>
    <customSheetView guid="{22D28A66-17F3-4A9A-B88B-6F61E2AD90F2}" scale="70" colorId="22" fitToPage="1">
      <pageMargins left="0.5" right="0.5" top="0.5" bottom="0.5" header="0.5" footer="0.5"/>
      <printOptions horizontalCentered="1" verticalCentered="1"/>
      <pageSetup scale="68" orientation="landscape" r:id="rId5"/>
      <headerFooter alignWithMargins="0"/>
    </customSheetView>
    <customSheetView guid="{38FEF62C-E434-43FF-91B6-A4BAF1D28941}" scale="70" colorId="22" showPageBreaks="1" fitToPage="1" printArea="1">
      <pageMargins left="0.5" right="0.5" top="0.5" bottom="0.5" header="0.5" footer="0.5"/>
      <printOptions horizontalCentered="1" verticalCentered="1"/>
      <pageSetup scale="68" orientation="landscape" r:id="rId6"/>
      <headerFooter alignWithMargins="0"/>
    </customSheetView>
    <customSheetView guid="{3B00EE9E-100B-4E0B-97A5-9938B41F46C6}" scale="70" colorId="22" fitToPage="1">
      <pageMargins left="0.5" right="0.5" top="0.5" bottom="0.5" header="0.5" footer="0.5"/>
      <printOptions horizontalCentered="1" verticalCentered="1"/>
      <pageSetup scale="68" orientation="landscape" r:id="rId7"/>
      <headerFooter alignWithMargins="0"/>
    </customSheetView>
    <customSheetView guid="{70140D13-E05C-4A32-B097-7656031EFC54}" scale="70" colorId="22" showPageBreaks="1" fitToPage="1" printArea="1">
      <pageMargins left="0.5" right="0.5" top="0.5" bottom="0.5" header="0.5" footer="0.5"/>
      <printOptions horizontalCentered="1" verticalCentered="1"/>
      <pageSetup scale="10" orientation="landscape" r:id="rId8"/>
      <headerFooter alignWithMargins="0"/>
    </customSheetView>
    <customSheetView guid="{3A57D69F-D25D-44C3-9DE0-88B774091642}" scale="70" colorId="22" showPageBreaks="1" fitToPage="1" printArea="1">
      <pageMargins left="0.5" right="0.5" top="0.5" bottom="0.5" header="0.5" footer="0.5"/>
      <printOptions horizontalCentered="1" verticalCentered="1"/>
      <pageSetup scale="10" orientation="landscape" r:id="rId9"/>
      <headerFooter alignWithMargins="0"/>
    </customSheetView>
    <customSheetView guid="{CA9A34E5-DE78-429D-AEC4-74C7250B775C}" scale="70" colorId="22" showPageBreaks="1" fitToPage="1" printArea="1">
      <pageMargins left="0.5" right="0.5" top="0.5" bottom="0.5" header="0.5" footer="0.5"/>
      <printOptions horizontalCentered="1" verticalCentered="1"/>
      <pageSetup scale="68" orientation="landscape" r:id="rId10"/>
      <headerFooter alignWithMargins="0"/>
    </customSheetView>
    <customSheetView guid="{B4A791FD-BFAC-4ED1-AC79-FF865E98E4E3}" scale="70" colorId="22" fitToPage="1">
      <pageMargins left="0.5" right="0.5" top="0.5" bottom="0.5" header="0.5" footer="0.5"/>
      <printOptions horizontalCentered="1" verticalCentered="1"/>
      <pageSetup scale="72" orientation="landscape" r:id="rId11"/>
      <headerFooter alignWithMargins="0"/>
    </customSheetView>
    <customSheetView guid="{1DFCFAAB-BEA9-4033-B573-C1428C6D4616}" scale="70" colorId="22" fitToPage="1">
      <pageMargins left="0.5" right="0.5" top="0.5" bottom="0.5" header="0.5" footer="0.5"/>
      <printOptions horizontalCentered="1" verticalCentered="1"/>
      <pageSetup scale="68" orientation="landscape" r:id="rId12"/>
      <headerFooter alignWithMargins="0"/>
    </customSheetView>
    <customSheetView guid="{24B34512-AD5F-4011-887B-567D11190E35}" scale="70" colorId="22" showPageBreaks="1" fitToPage="1">
      <pageMargins left="0.5" right="0.5" top="0.5" bottom="0.5" header="0.5" footer="0.5"/>
      <printOptions horizontalCentered="1" verticalCentered="1"/>
      <pageSetup scale="72" orientation="landscape" r:id="rId13"/>
      <headerFooter alignWithMargins="0"/>
    </customSheetView>
  </customSheetViews>
  <printOptions horizontalCentered="1" verticalCentered="1"/>
  <pageMargins left="0.5" right="0.5" top="0.5" bottom="0.5" header="0.5" footer="0.5"/>
  <pageSetup scale="72" orientation="landscape" r:id="rId14"/>
  <headerFooter alignWithMargins="0"/>
</worksheet>
</file>

<file path=xl/worksheets/sheet59.xml><?xml version="1.0" encoding="utf-8"?>
<worksheet xmlns="http://schemas.openxmlformats.org/spreadsheetml/2006/main" xmlns:r="http://schemas.openxmlformats.org/officeDocument/2006/relationships">
  <sheetPr transitionEvaluation="1"/>
  <dimension ref="A1:I146"/>
  <sheetViews>
    <sheetView defaultGridColor="0" topLeftCell="A4" colorId="22" zoomScale="70" zoomScaleNormal="70" workbookViewId="0">
      <selection activeCell="M34" sqref="M34"/>
    </sheetView>
  </sheetViews>
  <sheetFormatPr defaultColWidth="9.6640625" defaultRowHeight="15"/>
  <cols>
    <col min="1" max="1" width="4.6640625" customWidth="1"/>
    <col min="2" max="2" width="30.6640625" customWidth="1"/>
    <col min="3" max="9" width="10.6640625" customWidth="1"/>
  </cols>
  <sheetData>
    <row r="1" spans="1:9" ht="15.75" thickBot="1">
      <c r="A1" s="85" t="str">
        <f>'Data Sheet'!$A$49</f>
        <v>Annual Report of Central Hudson Gas &amp; Electric Corp.</v>
      </c>
      <c r="B1" s="85"/>
      <c r="C1" s="85"/>
      <c r="D1" s="85"/>
      <c r="E1" s="85"/>
      <c r="F1" s="85"/>
      <c r="G1" s="121" t="str">
        <f>'Data Sheet'!$A$45</f>
        <v>Year ended December 31, 2013</v>
      </c>
      <c r="H1" s="121"/>
      <c r="I1" s="121"/>
    </row>
    <row r="2" spans="1:9">
      <c r="A2" s="86"/>
      <c r="B2" s="87"/>
      <c r="C2" s="87"/>
      <c r="D2" s="87"/>
      <c r="E2" s="87"/>
      <c r="F2" s="87"/>
      <c r="G2" s="87"/>
      <c r="H2" s="87"/>
      <c r="I2" s="88"/>
    </row>
    <row r="3" spans="1:9" ht="15.75">
      <c r="A3" s="89" t="s">
        <v>116</v>
      </c>
      <c r="B3" s="121"/>
      <c r="C3" s="121"/>
      <c r="D3" s="121"/>
      <c r="E3" s="121"/>
      <c r="F3" s="121"/>
      <c r="G3" s="121"/>
      <c r="H3" s="121"/>
      <c r="I3" s="325"/>
    </row>
    <row r="4" spans="1:9">
      <c r="A4" s="92"/>
      <c r="B4" s="85"/>
      <c r="C4" s="85"/>
      <c r="D4" s="85"/>
      <c r="E4" s="85"/>
      <c r="F4" s="85"/>
      <c r="G4" s="85"/>
      <c r="H4" s="85"/>
      <c r="I4" s="93"/>
    </row>
    <row r="5" spans="1:9">
      <c r="A5" s="92"/>
      <c r="B5" s="85" t="s">
        <v>117</v>
      </c>
      <c r="C5" s="85"/>
      <c r="D5" s="85"/>
      <c r="E5" s="85"/>
      <c r="F5" s="85"/>
      <c r="G5" s="85"/>
      <c r="H5" s="85"/>
      <c r="I5" s="93"/>
    </row>
    <row r="6" spans="1:9">
      <c r="A6" s="99"/>
      <c r="B6" s="101"/>
      <c r="C6" s="101"/>
      <c r="D6" s="101"/>
      <c r="E6" s="101"/>
      <c r="F6" s="101"/>
      <c r="G6" s="101"/>
      <c r="H6" s="101"/>
      <c r="I6" s="304"/>
    </row>
    <row r="7" spans="1:9">
      <c r="A7" s="118"/>
      <c r="B7" s="305"/>
      <c r="C7" s="121" t="s">
        <v>118</v>
      </c>
      <c r="D7" s="618"/>
      <c r="E7" s="340" t="s">
        <v>119</v>
      </c>
      <c r="F7" s="340"/>
      <c r="G7" s="340"/>
      <c r="H7" s="513"/>
      <c r="I7" s="93"/>
    </row>
    <row r="8" spans="1:9">
      <c r="A8" s="118"/>
      <c r="B8" s="305"/>
      <c r="C8" s="121" t="s">
        <v>2185</v>
      </c>
      <c r="D8" s="618"/>
      <c r="E8" s="512" t="s">
        <v>120</v>
      </c>
      <c r="F8" s="512" t="s">
        <v>121</v>
      </c>
      <c r="G8" s="512" t="s">
        <v>122</v>
      </c>
      <c r="H8" s="512" t="s">
        <v>123</v>
      </c>
      <c r="I8" s="778" t="s">
        <v>124</v>
      </c>
    </row>
    <row r="9" spans="1:9">
      <c r="A9" s="118"/>
      <c r="B9" s="305"/>
      <c r="C9" s="95"/>
      <c r="D9" s="95"/>
      <c r="E9" s="512" t="s">
        <v>125</v>
      </c>
      <c r="F9" s="512" t="s">
        <v>125</v>
      </c>
      <c r="G9" s="512" t="s">
        <v>995</v>
      </c>
      <c r="H9" s="512" t="s">
        <v>974</v>
      </c>
      <c r="I9" s="778" t="s">
        <v>126</v>
      </c>
    </row>
    <row r="10" spans="1:9">
      <c r="A10" s="118" t="s">
        <v>2411</v>
      </c>
      <c r="B10" s="515" t="s">
        <v>127</v>
      </c>
      <c r="C10" s="512" t="s">
        <v>128</v>
      </c>
      <c r="D10" s="512" t="s">
        <v>129</v>
      </c>
      <c r="E10" s="512" t="s">
        <v>2185</v>
      </c>
      <c r="F10" s="512" t="s">
        <v>2185</v>
      </c>
      <c r="G10" s="512" t="s">
        <v>2185</v>
      </c>
      <c r="H10" s="512" t="s">
        <v>130</v>
      </c>
      <c r="I10" s="778" t="s">
        <v>977</v>
      </c>
    </row>
    <row r="11" spans="1:9">
      <c r="A11" s="326" t="s">
        <v>2417</v>
      </c>
      <c r="B11" s="516" t="s">
        <v>2512</v>
      </c>
      <c r="C11" s="517" t="s">
        <v>2513</v>
      </c>
      <c r="D11" s="517" t="s">
        <v>644</v>
      </c>
      <c r="E11" s="517" t="s">
        <v>693</v>
      </c>
      <c r="F11" s="517" t="s">
        <v>1725</v>
      </c>
      <c r="G11" s="517" t="s">
        <v>1726</v>
      </c>
      <c r="H11" s="517" t="s">
        <v>1727</v>
      </c>
      <c r="I11" s="779" t="s">
        <v>1728</v>
      </c>
    </row>
    <row r="12" spans="1:9">
      <c r="A12" s="118">
        <v>1</v>
      </c>
      <c r="B12" s="305"/>
      <c r="C12" s="108"/>
      <c r="D12" s="108"/>
      <c r="E12" s="108"/>
      <c r="F12" s="108"/>
      <c r="G12" s="108"/>
      <c r="H12" s="108"/>
      <c r="I12" s="93"/>
    </row>
    <row r="13" spans="1:9">
      <c r="A13" s="118">
        <v>2</v>
      </c>
      <c r="B13" s="305"/>
      <c r="C13" s="108"/>
      <c r="D13" s="108"/>
      <c r="E13" s="108"/>
      <c r="F13" s="108"/>
      <c r="G13" s="108"/>
      <c r="H13" s="108"/>
      <c r="I13" s="93"/>
    </row>
    <row r="14" spans="1:9">
      <c r="A14" s="118">
        <v>3</v>
      </c>
      <c r="B14" s="207"/>
      <c r="C14" s="108"/>
      <c r="D14" s="108"/>
      <c r="E14" s="108"/>
      <c r="F14" s="108"/>
      <c r="G14" s="108"/>
      <c r="H14" s="108"/>
      <c r="I14" s="93"/>
    </row>
    <row r="15" spans="1:9">
      <c r="A15" s="118">
        <v>4</v>
      </c>
      <c r="B15" s="305"/>
      <c r="C15" s="108"/>
      <c r="D15" s="108"/>
      <c r="E15" s="108"/>
      <c r="F15" s="108"/>
      <c r="G15" s="108"/>
      <c r="H15" s="108"/>
      <c r="I15" s="93"/>
    </row>
    <row r="16" spans="1:9">
      <c r="A16" s="118">
        <v>5</v>
      </c>
      <c r="B16" s="305"/>
      <c r="C16" s="108"/>
      <c r="D16" s="108"/>
      <c r="E16" s="108"/>
      <c r="F16" s="108"/>
      <c r="G16" s="108"/>
      <c r="H16" s="108"/>
      <c r="I16" s="93"/>
    </row>
    <row r="17" spans="1:9">
      <c r="A17" s="118">
        <v>6</v>
      </c>
      <c r="B17" s="305"/>
      <c r="C17" s="108"/>
      <c r="D17" s="108"/>
      <c r="E17" s="108"/>
      <c r="F17" s="108"/>
      <c r="G17" s="108"/>
      <c r="H17" s="108"/>
      <c r="I17" s="93"/>
    </row>
    <row r="18" spans="1:9">
      <c r="A18" s="118">
        <v>7</v>
      </c>
      <c r="B18" s="305"/>
      <c r="C18" s="108"/>
      <c r="D18" s="108"/>
      <c r="E18" s="108"/>
      <c r="F18" s="108"/>
      <c r="G18" s="108"/>
      <c r="H18" s="108"/>
      <c r="I18" s="93"/>
    </row>
    <row r="19" spans="1:9">
      <c r="A19" s="118">
        <v>8</v>
      </c>
      <c r="B19" s="305"/>
      <c r="C19" s="108"/>
      <c r="D19" s="108"/>
      <c r="E19" s="108"/>
      <c r="F19" s="108"/>
      <c r="G19" s="108"/>
      <c r="H19" s="108"/>
      <c r="I19" s="93"/>
    </row>
    <row r="20" spans="1:9">
      <c r="A20" s="118">
        <v>9</v>
      </c>
      <c r="B20" s="305"/>
      <c r="C20" s="108"/>
      <c r="D20" s="108"/>
      <c r="E20" s="108"/>
      <c r="F20" s="108"/>
      <c r="G20" s="108"/>
      <c r="H20" s="108"/>
      <c r="I20" s="93"/>
    </row>
    <row r="21" spans="1:9">
      <c r="A21" s="118">
        <v>10</v>
      </c>
      <c r="B21" s="305"/>
      <c r="C21" s="108"/>
      <c r="D21" s="108"/>
      <c r="E21" s="108"/>
      <c r="F21" s="108"/>
      <c r="G21" s="108"/>
      <c r="H21" s="108"/>
      <c r="I21" s="93"/>
    </row>
    <row r="22" spans="1:9">
      <c r="A22" s="118">
        <v>11</v>
      </c>
      <c r="B22" s="305"/>
      <c r="C22" s="108"/>
      <c r="D22" s="108"/>
      <c r="E22" s="108"/>
      <c r="F22" s="108"/>
      <c r="G22" s="108"/>
      <c r="H22" s="108"/>
      <c r="I22" s="93"/>
    </row>
    <row r="23" spans="1:9">
      <c r="A23" s="118">
        <v>12</v>
      </c>
      <c r="B23" s="305"/>
      <c r="C23" s="108"/>
      <c r="D23" s="108"/>
      <c r="E23" s="108"/>
      <c r="F23" s="108"/>
      <c r="G23" s="108"/>
      <c r="H23" s="108"/>
      <c r="I23" s="93"/>
    </row>
    <row r="24" spans="1:9">
      <c r="A24" s="118">
        <v>13</v>
      </c>
      <c r="B24" s="305"/>
      <c r="C24" s="108"/>
      <c r="D24" s="108"/>
      <c r="E24" s="108"/>
      <c r="F24" s="108"/>
      <c r="G24" s="108"/>
      <c r="H24" s="108"/>
      <c r="I24" s="93"/>
    </row>
    <row r="25" spans="1:9">
      <c r="A25" s="118" t="s">
        <v>2198</v>
      </c>
      <c r="B25" s="305"/>
      <c r="C25" s="1255"/>
      <c r="D25" s="1255"/>
      <c r="E25" s="1255"/>
      <c r="F25" s="108"/>
      <c r="G25" s="108"/>
      <c r="H25" s="108"/>
      <c r="I25" s="1256"/>
    </row>
    <row r="26" spans="1:9">
      <c r="A26" s="326" t="s">
        <v>2199</v>
      </c>
      <c r="B26" s="341" t="s">
        <v>131</v>
      </c>
      <c r="C26" s="815"/>
      <c r="D26" s="815"/>
      <c r="E26" s="815"/>
      <c r="F26" s="815"/>
      <c r="G26" s="815"/>
      <c r="H26" s="815"/>
      <c r="I26" s="672"/>
    </row>
    <row r="27" spans="1:9">
      <c r="A27" s="118"/>
      <c r="B27" s="85" t="s">
        <v>132</v>
      </c>
      <c r="C27" s="85"/>
      <c r="D27" s="85"/>
      <c r="E27" s="85"/>
      <c r="F27" s="85"/>
      <c r="G27" s="85"/>
      <c r="H27" s="85"/>
      <c r="I27" s="93"/>
    </row>
    <row r="28" spans="1:9">
      <c r="A28" s="118"/>
      <c r="B28" s="85" t="s">
        <v>646</v>
      </c>
      <c r="C28" s="85"/>
      <c r="D28" s="85"/>
      <c r="E28" s="85"/>
      <c r="F28" s="85"/>
      <c r="G28" s="85"/>
      <c r="H28" s="85"/>
      <c r="I28" s="93"/>
    </row>
    <row r="29" spans="1:9">
      <c r="A29" s="118"/>
      <c r="B29" s="85" t="s">
        <v>646</v>
      </c>
      <c r="C29" s="85"/>
      <c r="D29" s="85"/>
      <c r="E29" s="85"/>
      <c r="F29" s="85"/>
      <c r="G29" s="85"/>
      <c r="H29" s="85"/>
      <c r="I29" s="93"/>
    </row>
    <row r="30" spans="1:9">
      <c r="A30" s="118"/>
      <c r="B30" s="85" t="s">
        <v>646</v>
      </c>
      <c r="C30" s="85"/>
      <c r="D30" s="85"/>
      <c r="E30" s="85"/>
      <c r="F30" s="85"/>
      <c r="G30" s="85"/>
      <c r="H30" s="85"/>
      <c r="I30" s="93"/>
    </row>
    <row r="31" spans="1:9">
      <c r="A31" s="118"/>
      <c r="B31" s="85"/>
      <c r="C31" s="85"/>
      <c r="D31" s="85"/>
      <c r="E31" s="85"/>
      <c r="F31" s="85"/>
      <c r="G31" s="85"/>
      <c r="H31" s="85"/>
      <c r="I31" s="93"/>
    </row>
    <row r="32" spans="1:9">
      <c r="A32" s="118"/>
      <c r="B32" s="85"/>
      <c r="C32" s="85"/>
      <c r="D32" s="85"/>
      <c r="E32" s="85"/>
      <c r="F32" s="85"/>
      <c r="G32" s="85"/>
      <c r="H32" s="85"/>
      <c r="I32" s="93"/>
    </row>
    <row r="33" spans="1:9">
      <c r="A33" s="118"/>
      <c r="B33" s="85"/>
      <c r="C33" s="85"/>
      <c r="D33" s="85"/>
      <c r="E33" s="85"/>
      <c r="F33" s="85"/>
      <c r="G33" s="85"/>
      <c r="H33" s="85"/>
      <c r="I33" s="93"/>
    </row>
    <row r="34" spans="1:9">
      <c r="A34" s="352"/>
      <c r="B34" s="96"/>
      <c r="C34" s="96"/>
      <c r="D34" s="96"/>
      <c r="E34" s="96"/>
      <c r="F34" s="96"/>
      <c r="G34" s="96"/>
      <c r="H34" s="96"/>
      <c r="I34" s="353"/>
    </row>
    <row r="35" spans="1:9" ht="15.75">
      <c r="A35" s="118"/>
      <c r="B35" s="1259" t="s">
        <v>133</v>
      </c>
      <c r="C35" s="121"/>
      <c r="D35" s="1260"/>
      <c r="E35" s="1260"/>
      <c r="F35" s="1260"/>
      <c r="G35" s="121"/>
      <c r="H35" s="1260"/>
      <c r="I35" s="1261"/>
    </row>
    <row r="36" spans="1:9">
      <c r="A36" s="118"/>
      <c r="B36" s="1653"/>
      <c r="C36" s="85"/>
      <c r="D36" s="85"/>
      <c r="E36" s="85"/>
      <c r="F36" s="85"/>
      <c r="G36" s="85"/>
      <c r="H36" s="85"/>
      <c r="I36" s="209"/>
    </row>
    <row r="37" spans="1:9">
      <c r="A37" s="118"/>
      <c r="B37" s="85" t="s">
        <v>134</v>
      </c>
      <c r="C37" s="85"/>
      <c r="D37" s="85"/>
      <c r="E37" s="85"/>
      <c r="F37" s="85"/>
      <c r="G37" s="85"/>
      <c r="H37" s="85"/>
      <c r="I37" s="209"/>
    </row>
    <row r="38" spans="1:9">
      <c r="A38" s="118"/>
      <c r="B38" s="85" t="s">
        <v>135</v>
      </c>
      <c r="C38" s="85"/>
      <c r="D38" s="85"/>
      <c r="E38" s="85"/>
      <c r="F38" s="85"/>
      <c r="G38" s="85"/>
      <c r="H38" s="85"/>
      <c r="I38" s="209"/>
    </row>
    <row r="39" spans="1:9">
      <c r="A39" s="326"/>
      <c r="B39" s="101"/>
      <c r="C39" s="101"/>
      <c r="D39" s="101"/>
      <c r="E39" s="101"/>
      <c r="F39" s="101"/>
      <c r="G39" s="101"/>
      <c r="H39" s="101"/>
      <c r="I39" s="304"/>
    </row>
    <row r="40" spans="1:9">
      <c r="A40" s="118"/>
      <c r="B40" s="305"/>
      <c r="C40" s="512" t="s">
        <v>136</v>
      </c>
      <c r="D40" s="512" t="s">
        <v>137</v>
      </c>
      <c r="E40" s="85"/>
      <c r="F40" s="85"/>
      <c r="G40" s="108"/>
      <c r="H40" s="512" t="s">
        <v>136</v>
      </c>
      <c r="I40" s="778" t="s">
        <v>137</v>
      </c>
    </row>
    <row r="41" spans="1:9">
      <c r="A41" s="118" t="s">
        <v>2411</v>
      </c>
      <c r="B41" s="515" t="s">
        <v>127</v>
      </c>
      <c r="C41" s="851" t="s">
        <v>138</v>
      </c>
      <c r="D41" s="851" t="s">
        <v>139</v>
      </c>
      <c r="E41" s="121" t="s">
        <v>127</v>
      </c>
      <c r="F41" s="121"/>
      <c r="G41" s="618"/>
      <c r="H41" s="851" t="s">
        <v>138</v>
      </c>
      <c r="I41" s="1262" t="s">
        <v>139</v>
      </c>
    </row>
    <row r="42" spans="1:9">
      <c r="A42" s="326" t="s">
        <v>2417</v>
      </c>
      <c r="B42" s="516" t="s">
        <v>2512</v>
      </c>
      <c r="C42" s="517" t="s">
        <v>2513</v>
      </c>
      <c r="D42" s="517" t="s">
        <v>644</v>
      </c>
      <c r="E42" s="340" t="s">
        <v>693</v>
      </c>
      <c r="F42" s="340"/>
      <c r="G42" s="513"/>
      <c r="H42" s="517" t="s">
        <v>1725</v>
      </c>
      <c r="I42" s="779" t="s">
        <v>1726</v>
      </c>
    </row>
    <row r="43" spans="1:9">
      <c r="A43" s="118">
        <v>16</v>
      </c>
      <c r="B43" s="305"/>
      <c r="C43" s="108"/>
      <c r="D43" s="108"/>
      <c r="E43" s="85"/>
      <c r="F43" s="85"/>
      <c r="G43" s="108"/>
      <c r="H43" s="108"/>
      <c r="I43" s="93"/>
    </row>
    <row r="44" spans="1:9">
      <c r="A44" s="118">
        <v>17</v>
      </c>
      <c r="B44" s="1654"/>
      <c r="C44" s="108"/>
      <c r="D44" s="108"/>
      <c r="E44" s="85"/>
      <c r="F44" s="85"/>
      <c r="G44" s="108"/>
      <c r="H44" s="108"/>
      <c r="I44" s="93"/>
    </row>
    <row r="45" spans="1:9">
      <c r="A45" s="118">
        <v>18</v>
      </c>
      <c r="B45" s="305"/>
      <c r="C45" s="108"/>
      <c r="D45" s="108"/>
      <c r="E45" s="85"/>
      <c r="F45" s="85"/>
      <c r="G45" s="108"/>
      <c r="H45" s="108"/>
      <c r="I45" s="93"/>
    </row>
    <row r="46" spans="1:9">
      <c r="A46" s="118">
        <v>19</v>
      </c>
      <c r="B46" s="305"/>
      <c r="C46" s="108"/>
      <c r="D46" s="108"/>
      <c r="E46" s="85"/>
      <c r="F46" s="85"/>
      <c r="G46" s="108"/>
      <c r="H46" s="108"/>
      <c r="I46" s="93"/>
    </row>
    <row r="47" spans="1:9">
      <c r="A47" s="118">
        <v>20</v>
      </c>
      <c r="B47" s="305"/>
      <c r="C47" s="108"/>
      <c r="D47" s="108"/>
      <c r="E47" s="85"/>
      <c r="F47" s="85"/>
      <c r="G47" s="108"/>
      <c r="H47" s="108"/>
      <c r="I47" s="93"/>
    </row>
    <row r="48" spans="1:9">
      <c r="A48" s="118">
        <v>21</v>
      </c>
      <c r="B48" s="305"/>
      <c r="C48" s="108"/>
      <c r="D48" s="108"/>
      <c r="E48" s="85"/>
      <c r="F48" s="85"/>
      <c r="G48" s="108"/>
      <c r="H48" s="108"/>
      <c r="I48" s="93"/>
    </row>
    <row r="49" spans="1:9">
      <c r="A49" s="118">
        <v>22</v>
      </c>
      <c r="B49" s="305"/>
      <c r="C49" s="108"/>
      <c r="D49" s="108"/>
      <c r="E49" s="85"/>
      <c r="F49" s="85"/>
      <c r="G49" s="108"/>
      <c r="H49" s="108"/>
      <c r="I49" s="93"/>
    </row>
    <row r="50" spans="1:9">
      <c r="A50" s="118">
        <v>23</v>
      </c>
      <c r="B50" s="305"/>
      <c r="C50" s="108"/>
      <c r="D50" s="108"/>
      <c r="E50" s="85"/>
      <c r="F50" s="85"/>
      <c r="G50" s="108"/>
      <c r="H50" s="108"/>
      <c r="I50" s="93"/>
    </row>
    <row r="51" spans="1:9">
      <c r="A51" s="118">
        <v>24</v>
      </c>
      <c r="B51" s="305"/>
      <c r="C51" s="108"/>
      <c r="D51" s="108"/>
      <c r="E51" s="85"/>
      <c r="F51" s="85"/>
      <c r="G51" s="108"/>
      <c r="H51" s="108"/>
      <c r="I51" s="93"/>
    </row>
    <row r="52" spans="1:9">
      <c r="A52" s="326">
        <v>25</v>
      </c>
      <c r="B52" s="341"/>
      <c r="C52" s="100"/>
      <c r="D52" s="100"/>
      <c r="E52" s="101"/>
      <c r="F52" s="101"/>
      <c r="G52" s="517" t="s">
        <v>1299</v>
      </c>
      <c r="H52" s="815"/>
      <c r="I52" s="672"/>
    </row>
    <row r="53" spans="1:9">
      <c r="A53" s="118"/>
      <c r="B53" s="85" t="s">
        <v>140</v>
      </c>
      <c r="C53" s="85"/>
      <c r="D53" s="85"/>
      <c r="E53" s="85"/>
      <c r="F53" s="85"/>
      <c r="G53" s="85"/>
      <c r="H53" s="85"/>
      <c r="I53" s="93"/>
    </row>
    <row r="54" spans="1:9">
      <c r="A54" s="118"/>
      <c r="B54" s="85" t="s">
        <v>141</v>
      </c>
      <c r="C54" s="85"/>
      <c r="D54" s="85"/>
      <c r="E54" s="85"/>
      <c r="F54" s="85"/>
      <c r="G54" s="85"/>
      <c r="H54" s="85"/>
      <c r="I54" s="93"/>
    </row>
    <row r="55" spans="1:9">
      <c r="A55" s="118"/>
      <c r="B55" s="85"/>
      <c r="C55" s="85"/>
      <c r="D55" s="85"/>
      <c r="E55" s="85"/>
      <c r="F55" s="85"/>
      <c r="G55" s="85"/>
      <c r="H55" s="85"/>
      <c r="I55" s="93"/>
    </row>
    <row r="56" spans="1:9">
      <c r="A56" s="118"/>
      <c r="B56" s="85"/>
      <c r="C56" s="85"/>
      <c r="D56" s="85"/>
      <c r="E56" s="85"/>
      <c r="F56" s="85"/>
      <c r="G56" s="85"/>
      <c r="H56" s="85"/>
      <c r="I56" s="93"/>
    </row>
    <row r="57" spans="1:9">
      <c r="A57" s="118"/>
      <c r="B57" s="85"/>
      <c r="C57" s="85"/>
      <c r="D57" s="85"/>
      <c r="E57" s="85"/>
      <c r="F57" s="85"/>
      <c r="G57" s="85"/>
      <c r="H57" s="85"/>
      <c r="I57" s="93"/>
    </row>
    <row r="58" spans="1:9">
      <c r="A58" s="118"/>
      <c r="B58" s="85"/>
      <c r="C58" s="85"/>
      <c r="D58" s="85"/>
      <c r="E58" s="85"/>
      <c r="F58" s="85"/>
      <c r="G58" s="85"/>
      <c r="H58" s="85"/>
      <c r="I58" s="356"/>
    </row>
    <row r="59" spans="1:9">
      <c r="A59" s="118"/>
      <c r="B59" s="85"/>
      <c r="C59" s="85"/>
      <c r="D59" s="85"/>
      <c r="E59" s="85"/>
      <c r="F59" s="85"/>
      <c r="G59" s="85"/>
      <c r="H59" s="85"/>
      <c r="I59" s="93"/>
    </row>
    <row r="60" spans="1:9">
      <c r="A60" s="118"/>
      <c r="B60" s="85"/>
      <c r="C60" s="85"/>
      <c r="D60" s="85"/>
      <c r="E60" s="85"/>
      <c r="F60" s="85"/>
      <c r="G60" s="85"/>
      <c r="H60" s="85"/>
      <c r="I60" s="93"/>
    </row>
    <row r="61" spans="1:9">
      <c r="A61" s="118"/>
      <c r="B61" s="85"/>
      <c r="C61" s="85"/>
      <c r="D61" s="85"/>
      <c r="E61" s="85"/>
      <c r="F61" s="85"/>
      <c r="G61" s="85"/>
      <c r="H61" s="85"/>
      <c r="I61" s="93"/>
    </row>
    <row r="62" spans="1:9">
      <c r="A62" s="118"/>
      <c r="B62" s="85"/>
      <c r="C62" s="85"/>
      <c r="D62" s="85"/>
      <c r="E62" s="85"/>
      <c r="F62" s="85"/>
      <c r="G62" s="85"/>
      <c r="H62" s="85"/>
      <c r="I62" s="93"/>
    </row>
    <row r="63" spans="1:9" ht="15.75" thickBot="1">
      <c r="A63" s="369"/>
      <c r="B63" s="125"/>
      <c r="C63" s="125"/>
      <c r="D63" s="125"/>
      <c r="E63" s="125"/>
      <c r="F63" s="125"/>
      <c r="G63" s="125"/>
      <c r="H63" s="125"/>
      <c r="I63" s="359"/>
    </row>
    <row r="64" spans="1:9">
      <c r="A64" s="85" t="s">
        <v>2844</v>
      </c>
      <c r="B64" s="85"/>
      <c r="C64" s="85"/>
      <c r="D64" s="85"/>
      <c r="E64" s="85"/>
      <c r="F64" s="85"/>
      <c r="G64" s="85"/>
      <c r="H64" s="85"/>
      <c r="I64" s="85"/>
    </row>
    <row r="65" spans="1:9">
      <c r="A65" s="121" t="s">
        <v>142</v>
      </c>
      <c r="B65" s="121"/>
      <c r="C65" s="121"/>
      <c r="D65" s="121"/>
      <c r="E65" s="121"/>
      <c r="F65" s="121"/>
      <c r="G65" s="121"/>
      <c r="H65" s="121"/>
      <c r="I65" s="121"/>
    </row>
    <row r="66" spans="1:9" ht="15.75" thickBot="1">
      <c r="A66" s="85" t="str">
        <f>'Data Sheet'!$A$49</f>
        <v>Annual Report of Central Hudson Gas &amp; Electric Corp.</v>
      </c>
      <c r="B66" s="85"/>
      <c r="C66" s="85"/>
      <c r="D66" s="85"/>
      <c r="E66" s="85"/>
      <c r="F66" s="85"/>
      <c r="G66" s="121" t="str">
        <f>'Data Sheet'!$A$45</f>
        <v>Year ended December 31, 2013</v>
      </c>
      <c r="H66" s="121"/>
      <c r="I66" s="121"/>
    </row>
    <row r="67" spans="1:9">
      <c r="A67" s="86"/>
      <c r="B67" s="87"/>
      <c r="C67" s="87"/>
      <c r="D67" s="87"/>
      <c r="E67" s="87"/>
      <c r="F67" s="87"/>
      <c r="G67" s="87"/>
      <c r="H67" s="87"/>
      <c r="I67" s="88"/>
    </row>
    <row r="68" spans="1:9" ht="15.75">
      <c r="A68" s="89" t="s">
        <v>116</v>
      </c>
      <c r="B68" s="121"/>
      <c r="C68" s="121"/>
      <c r="D68" s="121"/>
      <c r="E68" s="121"/>
      <c r="F68" s="121"/>
      <c r="G68" s="121"/>
      <c r="H68" s="121"/>
      <c r="I68" s="325"/>
    </row>
    <row r="69" spans="1:9" ht="15.75" thickBot="1">
      <c r="A69" s="99"/>
      <c r="B69" s="101"/>
      <c r="C69" s="101"/>
      <c r="D69" s="101"/>
      <c r="E69" s="101"/>
      <c r="F69" s="101"/>
      <c r="G69" s="101"/>
      <c r="H69" s="101"/>
      <c r="I69" s="304"/>
    </row>
    <row r="70" spans="1:9">
      <c r="A70" s="86"/>
      <c r="B70" s="87"/>
      <c r="C70" s="87"/>
      <c r="D70" s="87"/>
      <c r="E70" s="87"/>
      <c r="F70" s="87"/>
      <c r="G70" s="87"/>
      <c r="H70" s="87"/>
      <c r="I70" s="88"/>
    </row>
    <row r="71" spans="1:9">
      <c r="A71" s="92"/>
      <c r="B71" s="85"/>
      <c r="C71" s="85"/>
      <c r="D71" s="85"/>
      <c r="E71" s="85"/>
      <c r="F71" s="85"/>
      <c r="G71" s="85"/>
      <c r="H71" s="85"/>
      <c r="I71" s="93"/>
    </row>
    <row r="72" spans="1:9">
      <c r="A72" s="118"/>
      <c r="B72" s="85"/>
      <c r="C72" s="121"/>
      <c r="D72" s="85"/>
      <c r="E72" s="85"/>
      <c r="F72" s="85"/>
      <c r="G72" s="85"/>
      <c r="H72" s="85"/>
      <c r="I72" s="93"/>
    </row>
    <row r="73" spans="1:9">
      <c r="A73" s="118"/>
      <c r="B73" s="85"/>
      <c r="C73" s="121"/>
      <c r="D73" s="85"/>
      <c r="E73" s="85"/>
      <c r="F73" s="85"/>
      <c r="G73" s="85"/>
      <c r="H73" s="85"/>
      <c r="I73" s="93"/>
    </row>
    <row r="74" spans="1:9">
      <c r="A74" s="118"/>
      <c r="B74" s="85"/>
      <c r="C74" s="85"/>
      <c r="D74" s="85"/>
      <c r="E74" s="85"/>
      <c r="F74" s="85"/>
      <c r="G74" s="85"/>
      <c r="H74" s="85"/>
      <c r="I74" s="93"/>
    </row>
    <row r="75" spans="1:9">
      <c r="A75" s="118"/>
      <c r="B75" s="85"/>
      <c r="C75" s="85"/>
      <c r="D75" s="85"/>
      <c r="E75" s="85"/>
      <c r="F75" s="85"/>
      <c r="G75" s="85"/>
      <c r="H75" s="85"/>
      <c r="I75" s="93"/>
    </row>
    <row r="76" spans="1:9">
      <c r="A76" s="118"/>
      <c r="B76" s="85"/>
      <c r="C76" s="85"/>
      <c r="D76" s="85"/>
      <c r="E76" s="85"/>
      <c r="F76" s="85"/>
      <c r="G76" s="85"/>
      <c r="H76" s="85"/>
      <c r="I76" s="93"/>
    </row>
    <row r="77" spans="1:9">
      <c r="A77" s="118"/>
      <c r="B77" s="85"/>
      <c r="C77" s="85"/>
      <c r="D77" s="85"/>
      <c r="E77" s="85"/>
      <c r="F77" s="85"/>
      <c r="G77" s="85"/>
      <c r="H77" s="85"/>
      <c r="I77" s="93"/>
    </row>
    <row r="78" spans="1:9">
      <c r="A78" s="118"/>
      <c r="B78" s="85"/>
      <c r="C78" s="85"/>
      <c r="D78" s="85"/>
      <c r="E78" s="85"/>
      <c r="F78" s="85"/>
      <c r="G78" s="85"/>
      <c r="H78" s="85"/>
      <c r="I78" s="93"/>
    </row>
    <row r="79" spans="1:9">
      <c r="A79" s="118"/>
      <c r="B79" s="351"/>
      <c r="C79" s="85"/>
      <c r="D79" s="85"/>
      <c r="E79" s="85"/>
      <c r="F79" s="85"/>
      <c r="G79" s="85"/>
      <c r="H79" s="85"/>
      <c r="I79" s="93"/>
    </row>
    <row r="80" spans="1:9">
      <c r="A80" s="118"/>
      <c r="B80" s="85"/>
      <c r="C80" s="85"/>
      <c r="D80" s="85"/>
      <c r="E80" s="85"/>
      <c r="F80" s="85"/>
      <c r="G80" s="85"/>
      <c r="H80" s="85"/>
      <c r="I80" s="93"/>
    </row>
    <row r="81" spans="1:9">
      <c r="A81" s="118"/>
      <c r="B81" s="85"/>
      <c r="C81" s="85"/>
      <c r="D81" s="85"/>
      <c r="E81" s="85"/>
      <c r="F81" s="85"/>
      <c r="G81" s="85"/>
      <c r="H81" s="85"/>
      <c r="I81" s="93"/>
    </row>
    <row r="82" spans="1:9">
      <c r="A82" s="118"/>
      <c r="B82" s="85"/>
      <c r="C82" s="85"/>
      <c r="D82" s="85"/>
      <c r="E82" s="85"/>
      <c r="F82" s="85"/>
      <c r="G82" s="85"/>
      <c r="H82" s="85"/>
      <c r="I82" s="93"/>
    </row>
    <row r="83" spans="1:9">
      <c r="A83" s="118"/>
      <c r="B83" s="85"/>
      <c r="C83" s="85"/>
      <c r="D83" s="85"/>
      <c r="E83" s="85"/>
      <c r="F83" s="85"/>
      <c r="G83" s="85"/>
      <c r="H83" s="85"/>
      <c r="I83" s="93"/>
    </row>
    <row r="84" spans="1:9">
      <c r="A84" s="118"/>
      <c r="B84" s="85"/>
      <c r="C84" s="85"/>
      <c r="D84" s="85"/>
      <c r="E84" s="85"/>
      <c r="F84" s="85"/>
      <c r="G84" s="85"/>
      <c r="H84" s="85"/>
      <c r="I84" s="93"/>
    </row>
    <row r="85" spans="1:9">
      <c r="A85" s="118"/>
      <c r="B85" s="85"/>
      <c r="C85" s="85"/>
      <c r="D85" s="85"/>
      <c r="E85" s="85"/>
      <c r="F85" s="85"/>
      <c r="G85" s="85"/>
      <c r="H85" s="85"/>
      <c r="I85" s="93"/>
    </row>
    <row r="86" spans="1:9">
      <c r="A86" s="118"/>
      <c r="B86" s="85"/>
      <c r="C86" s="85"/>
      <c r="D86" s="85"/>
      <c r="E86" s="85"/>
      <c r="F86" s="85"/>
      <c r="G86" s="85"/>
      <c r="H86" s="85"/>
      <c r="I86" s="93"/>
    </row>
    <row r="87" spans="1:9">
      <c r="A87" s="118"/>
      <c r="B87" s="85"/>
      <c r="C87" s="85"/>
      <c r="D87" s="85"/>
      <c r="E87" s="85"/>
      <c r="F87" s="85"/>
      <c r="G87" s="85"/>
      <c r="H87" s="85"/>
      <c r="I87" s="93"/>
    </row>
    <row r="88" spans="1:9">
      <c r="A88" s="118"/>
      <c r="B88" s="85"/>
      <c r="C88" s="85"/>
      <c r="D88" s="85"/>
      <c r="E88" s="85"/>
      <c r="F88" s="85"/>
      <c r="G88" s="85"/>
      <c r="H88" s="85"/>
      <c r="I88" s="93"/>
    </row>
    <row r="89" spans="1:9">
      <c r="A89" s="118"/>
      <c r="B89" s="85"/>
      <c r="C89" s="85"/>
      <c r="D89" s="85"/>
      <c r="E89" s="85"/>
      <c r="F89" s="85"/>
      <c r="G89" s="85"/>
      <c r="H89" s="85"/>
      <c r="I89" s="93"/>
    </row>
    <row r="90" spans="1:9">
      <c r="A90" s="118"/>
      <c r="B90" s="85"/>
      <c r="C90" s="1263"/>
      <c r="D90" s="1263"/>
      <c r="E90" s="1263"/>
      <c r="F90" s="85"/>
      <c r="G90" s="85"/>
      <c r="H90" s="85"/>
      <c r="I90" s="1256"/>
    </row>
    <row r="91" spans="1:9">
      <c r="A91" s="118"/>
      <c r="B91" s="85"/>
      <c r="C91" s="85"/>
      <c r="D91" s="85"/>
      <c r="E91" s="85"/>
      <c r="F91" s="85"/>
      <c r="G91" s="85"/>
      <c r="H91" s="85"/>
      <c r="I91" s="93"/>
    </row>
    <row r="92" spans="1:9">
      <c r="A92" s="118"/>
      <c r="B92" s="85"/>
      <c r="C92" s="85"/>
      <c r="D92" s="85"/>
      <c r="E92" s="85"/>
      <c r="F92" s="85"/>
      <c r="G92" s="85"/>
      <c r="H92" s="85"/>
      <c r="I92" s="93"/>
    </row>
    <row r="93" spans="1:9">
      <c r="A93" s="118"/>
      <c r="B93" s="85"/>
      <c r="C93" s="85"/>
      <c r="D93" s="85"/>
      <c r="E93" s="85"/>
      <c r="F93" s="85"/>
      <c r="G93" s="85"/>
      <c r="H93" s="85"/>
      <c r="I93" s="93"/>
    </row>
    <row r="94" spans="1:9">
      <c r="A94" s="118"/>
      <c r="B94" s="85"/>
      <c r="C94" s="85"/>
      <c r="D94" s="85"/>
      <c r="E94" s="85"/>
      <c r="F94" s="85"/>
      <c r="G94" s="85"/>
      <c r="H94" s="85"/>
      <c r="I94" s="93"/>
    </row>
    <row r="95" spans="1:9">
      <c r="A95" s="118"/>
      <c r="B95" s="85"/>
      <c r="C95" s="85"/>
      <c r="D95" s="85"/>
      <c r="E95" s="85"/>
      <c r="F95" s="85"/>
      <c r="G95" s="85"/>
      <c r="H95" s="85"/>
      <c r="I95" s="93"/>
    </row>
    <row r="96" spans="1:9">
      <c r="A96" s="118"/>
      <c r="B96" s="85"/>
      <c r="C96" s="85"/>
      <c r="D96" s="85"/>
      <c r="E96" s="85"/>
      <c r="F96" s="85"/>
      <c r="G96" s="85"/>
      <c r="H96" s="85"/>
      <c r="I96" s="93"/>
    </row>
    <row r="97" spans="1:9">
      <c r="A97" s="118"/>
      <c r="B97" s="85"/>
      <c r="C97" s="85"/>
      <c r="D97" s="85"/>
      <c r="E97" s="85"/>
      <c r="F97" s="85"/>
      <c r="G97" s="85"/>
      <c r="H97" s="85"/>
      <c r="I97" s="93"/>
    </row>
    <row r="98" spans="1:9">
      <c r="A98" s="118"/>
      <c r="B98" s="85"/>
      <c r="C98" s="85"/>
      <c r="D98" s="85"/>
      <c r="E98" s="85"/>
      <c r="F98" s="85"/>
      <c r="G98" s="85"/>
      <c r="H98" s="85"/>
      <c r="I98" s="93"/>
    </row>
    <row r="99" spans="1:9">
      <c r="A99" s="352"/>
      <c r="B99" s="96"/>
      <c r="C99" s="96"/>
      <c r="D99" s="96"/>
      <c r="E99" s="96"/>
      <c r="F99" s="96"/>
      <c r="G99" s="96"/>
      <c r="H99" s="96"/>
      <c r="I99" s="353"/>
    </row>
    <row r="100" spans="1:9" ht="15.75">
      <c r="A100" s="118"/>
      <c r="B100" s="1259" t="s">
        <v>133</v>
      </c>
      <c r="C100" s="121"/>
      <c r="D100" s="1260"/>
      <c r="E100" s="1260"/>
      <c r="F100" s="1260"/>
      <c r="G100" s="121"/>
      <c r="H100" s="1260"/>
      <c r="I100" s="1261"/>
    </row>
    <row r="101" spans="1:9">
      <c r="A101" s="326"/>
      <c r="B101" s="101"/>
      <c r="C101" s="101"/>
      <c r="D101" s="101"/>
      <c r="E101" s="101"/>
      <c r="F101" s="101"/>
      <c r="G101" s="101"/>
      <c r="H101" s="101"/>
      <c r="I101" s="211"/>
    </row>
    <row r="102" spans="1:9">
      <c r="A102" s="118"/>
      <c r="B102" s="85"/>
      <c r="C102" s="85"/>
      <c r="D102" s="85"/>
      <c r="E102" s="85"/>
      <c r="F102" s="85"/>
      <c r="G102" s="85"/>
      <c r="H102" s="85"/>
      <c r="I102" s="209"/>
    </row>
    <row r="103" spans="1:9">
      <c r="A103" s="118"/>
      <c r="B103" s="85"/>
      <c r="C103" s="85"/>
      <c r="D103" s="85"/>
      <c r="E103" s="85"/>
      <c r="F103" s="85"/>
      <c r="G103" s="85"/>
      <c r="H103" s="85"/>
      <c r="I103" s="209"/>
    </row>
    <row r="104" spans="1:9">
      <c r="A104" s="118"/>
      <c r="B104" s="85"/>
      <c r="C104" s="85"/>
      <c r="D104" s="85"/>
      <c r="E104" s="85"/>
      <c r="F104" s="85"/>
      <c r="G104" s="85"/>
      <c r="H104" s="85"/>
      <c r="I104" s="93"/>
    </row>
    <row r="105" spans="1:9">
      <c r="A105" s="118"/>
      <c r="B105" s="85"/>
      <c r="C105" s="85"/>
      <c r="D105" s="85"/>
      <c r="E105" s="85"/>
      <c r="F105" s="85"/>
      <c r="G105" s="85"/>
      <c r="H105" s="85"/>
      <c r="I105" s="93"/>
    </row>
    <row r="106" spans="1:9">
      <c r="A106" s="118"/>
      <c r="B106" s="85"/>
      <c r="C106" s="351"/>
      <c r="D106" s="351"/>
      <c r="E106" s="85"/>
      <c r="F106" s="85"/>
      <c r="G106" s="85"/>
      <c r="H106" s="351"/>
      <c r="I106" s="356"/>
    </row>
    <row r="107" spans="1:9">
      <c r="A107" s="118"/>
      <c r="B107" s="85"/>
      <c r="C107" s="85"/>
      <c r="D107" s="85"/>
      <c r="E107" s="85"/>
      <c r="F107" s="85"/>
      <c r="G107" s="85"/>
      <c r="H107" s="85"/>
      <c r="I107" s="93"/>
    </row>
    <row r="108" spans="1:9">
      <c r="A108" s="118"/>
      <c r="B108" s="85"/>
      <c r="C108" s="85"/>
      <c r="D108" s="85"/>
      <c r="E108" s="85"/>
      <c r="F108" s="85"/>
      <c r="G108" s="85"/>
      <c r="H108" s="85"/>
      <c r="I108" s="93"/>
    </row>
    <row r="109" spans="1:9">
      <c r="A109" s="118"/>
      <c r="B109" s="85"/>
      <c r="C109" s="85"/>
      <c r="D109" s="85"/>
      <c r="E109" s="85"/>
      <c r="F109" s="85"/>
      <c r="G109" s="85"/>
      <c r="H109" s="85"/>
      <c r="I109" s="93"/>
    </row>
    <row r="110" spans="1:9">
      <c r="A110" s="118"/>
      <c r="B110" s="85"/>
      <c r="C110" s="85"/>
      <c r="D110" s="85"/>
      <c r="E110" s="85"/>
      <c r="F110" s="85"/>
      <c r="G110" s="85"/>
      <c r="H110" s="85"/>
      <c r="I110" s="93"/>
    </row>
    <row r="111" spans="1:9">
      <c r="A111" s="118"/>
      <c r="B111" s="85"/>
      <c r="C111" s="85"/>
      <c r="D111" s="85"/>
      <c r="E111" s="85"/>
      <c r="F111" s="85"/>
      <c r="G111" s="85"/>
      <c r="H111" s="85"/>
      <c r="I111" s="93"/>
    </row>
    <row r="112" spans="1:9">
      <c r="A112" s="118"/>
      <c r="B112" s="85"/>
      <c r="C112" s="85"/>
      <c r="D112" s="85"/>
      <c r="E112" s="85"/>
      <c r="F112" s="85"/>
      <c r="G112" s="85"/>
      <c r="H112" s="85"/>
      <c r="I112" s="93"/>
    </row>
    <row r="113" spans="1:9">
      <c r="A113" s="118"/>
      <c r="B113" s="85"/>
      <c r="C113" s="85"/>
      <c r="D113" s="85"/>
      <c r="E113" s="85"/>
      <c r="F113" s="85"/>
      <c r="G113" s="85"/>
      <c r="H113" s="85"/>
      <c r="I113" s="93"/>
    </row>
    <row r="114" spans="1:9">
      <c r="A114" s="118"/>
      <c r="B114" s="85"/>
      <c r="C114" s="85"/>
      <c r="D114" s="85"/>
      <c r="E114" s="85"/>
      <c r="F114" s="85"/>
      <c r="G114" s="85"/>
      <c r="H114" s="85"/>
      <c r="I114" s="93"/>
    </row>
    <row r="115" spans="1:9">
      <c r="A115" s="118"/>
      <c r="B115" s="85"/>
      <c r="C115" s="85"/>
      <c r="D115" s="85"/>
      <c r="E115" s="85"/>
      <c r="F115" s="85"/>
      <c r="G115" s="85"/>
      <c r="H115" s="85"/>
      <c r="I115" s="93"/>
    </row>
    <row r="116" spans="1:9">
      <c r="A116" s="118"/>
      <c r="B116" s="85"/>
      <c r="C116" s="85"/>
      <c r="D116" s="85"/>
      <c r="E116" s="85"/>
      <c r="F116" s="85"/>
      <c r="G116" s="85"/>
      <c r="H116" s="85"/>
      <c r="I116" s="93"/>
    </row>
    <row r="117" spans="1:9">
      <c r="A117" s="118"/>
      <c r="B117" s="85"/>
      <c r="C117" s="85"/>
      <c r="D117" s="85"/>
      <c r="E117" s="85"/>
      <c r="F117" s="85"/>
      <c r="G117" s="85"/>
      <c r="H117" s="85"/>
      <c r="I117" s="93"/>
    </row>
    <row r="118" spans="1:9">
      <c r="A118" s="118"/>
      <c r="B118" s="85"/>
      <c r="C118" s="85"/>
      <c r="D118" s="85"/>
      <c r="E118" s="85"/>
      <c r="F118" s="85"/>
      <c r="G118" s="85"/>
      <c r="H118" s="85"/>
      <c r="I118" s="93"/>
    </row>
    <row r="119" spans="1:9">
      <c r="A119" s="118"/>
      <c r="B119" s="85"/>
      <c r="C119" s="85"/>
      <c r="D119" s="85"/>
      <c r="E119" s="85"/>
      <c r="F119" s="85"/>
      <c r="G119" s="85"/>
      <c r="H119" s="85"/>
      <c r="I119" s="93"/>
    </row>
    <row r="120" spans="1:9">
      <c r="A120" s="118"/>
      <c r="B120" s="85"/>
      <c r="C120" s="85"/>
      <c r="D120" s="85"/>
      <c r="E120" s="85"/>
      <c r="F120" s="85"/>
      <c r="G120" s="85"/>
      <c r="H120" s="85"/>
      <c r="I120" s="93"/>
    </row>
    <row r="121" spans="1:9">
      <c r="A121" s="118"/>
      <c r="B121" s="85"/>
      <c r="C121" s="85"/>
      <c r="D121" s="85"/>
      <c r="E121" s="85"/>
      <c r="F121" s="85"/>
      <c r="G121" s="85"/>
      <c r="H121" s="85"/>
      <c r="I121" s="93"/>
    </row>
    <row r="122" spans="1:9">
      <c r="A122" s="118"/>
      <c r="B122" s="85"/>
      <c r="C122" s="85"/>
      <c r="D122" s="85"/>
      <c r="E122" s="85"/>
      <c r="F122" s="85"/>
      <c r="G122" s="85"/>
      <c r="H122" s="85"/>
      <c r="I122" s="93"/>
    </row>
    <row r="123" spans="1:9">
      <c r="A123" s="118"/>
      <c r="B123" s="85"/>
      <c r="C123" s="85"/>
      <c r="D123" s="85"/>
      <c r="E123" s="85"/>
      <c r="F123" s="85"/>
      <c r="G123" s="85"/>
      <c r="H123" s="85"/>
      <c r="I123" s="356"/>
    </row>
    <row r="124" spans="1:9">
      <c r="A124" s="118"/>
      <c r="B124" s="85"/>
      <c r="C124" s="85"/>
      <c r="D124" s="85"/>
      <c r="E124" s="85"/>
      <c r="F124" s="85"/>
      <c r="G124" s="85"/>
      <c r="H124" s="85"/>
      <c r="I124" s="93"/>
    </row>
    <row r="125" spans="1:9">
      <c r="A125" s="118"/>
      <c r="B125" s="85"/>
      <c r="C125" s="85"/>
      <c r="D125" s="85"/>
      <c r="E125" s="85"/>
      <c r="F125" s="85"/>
      <c r="G125" s="85"/>
      <c r="H125" s="85"/>
      <c r="I125" s="93"/>
    </row>
    <row r="126" spans="1:9">
      <c r="A126" s="118"/>
      <c r="B126" s="85"/>
      <c r="C126" s="85"/>
      <c r="D126" s="85"/>
      <c r="E126" s="85"/>
      <c r="F126" s="85"/>
      <c r="G126" s="85"/>
      <c r="H126" s="85"/>
      <c r="I126" s="93"/>
    </row>
    <row r="127" spans="1:9">
      <c r="A127" s="118"/>
      <c r="B127" s="85"/>
      <c r="C127" s="85"/>
      <c r="D127" s="85"/>
      <c r="E127" s="85"/>
      <c r="F127" s="85"/>
      <c r="G127" s="85"/>
      <c r="H127" s="85"/>
      <c r="I127" s="93"/>
    </row>
    <row r="128" spans="1:9" ht="15.75" thickBot="1">
      <c r="A128" s="369"/>
      <c r="B128" s="125"/>
      <c r="C128" s="125"/>
      <c r="D128" s="125"/>
      <c r="E128" s="125"/>
      <c r="F128" s="125"/>
      <c r="G128" s="125"/>
      <c r="H128" s="125"/>
      <c r="I128" s="359"/>
    </row>
    <row r="129" spans="1:9">
      <c r="A129" s="85" t="s">
        <v>2844</v>
      </c>
      <c r="B129" s="85"/>
      <c r="C129" s="85"/>
      <c r="D129" s="85"/>
      <c r="E129" s="85"/>
      <c r="F129" s="85"/>
      <c r="G129" s="85"/>
      <c r="H129" s="85"/>
      <c r="I129" s="85"/>
    </row>
    <row r="130" spans="1:9">
      <c r="A130" s="121" t="s">
        <v>143</v>
      </c>
      <c r="B130" s="121"/>
      <c r="C130" s="121"/>
      <c r="D130" s="121"/>
      <c r="E130" s="121"/>
      <c r="F130" s="121"/>
      <c r="G130" s="121"/>
      <c r="H130" s="121"/>
      <c r="I130" s="121"/>
    </row>
    <row r="136" spans="1:9">
      <c r="B136" s="70"/>
    </row>
    <row r="139" spans="1:9">
      <c r="B139" s="70"/>
    </row>
    <row r="140" spans="1:9">
      <c r="B140" s="70"/>
    </row>
    <row r="141" spans="1:9">
      <c r="B141" s="70"/>
    </row>
    <row r="142" spans="1:9">
      <c r="B142" s="70"/>
    </row>
    <row r="143" spans="1:9">
      <c r="B143" s="70"/>
    </row>
    <row r="144" spans="1:9">
      <c r="B144" s="70"/>
    </row>
    <row r="145" spans="2:2">
      <c r="B145" s="70"/>
    </row>
    <row r="146" spans="2:2">
      <c r="B146" s="70"/>
    </row>
  </sheetData>
  <customSheetViews>
    <customSheetView guid="{4928BF23-7841-445B-B276-4DDA011E86BA}" scale="70" colorId="22" topLeftCell="A13">
      <selection activeCell="B44" sqref="B44"/>
      <rowBreaks count="1" manualBreakCount="1">
        <brk id="65" max="16383" man="1"/>
      </rowBreaks>
      <pageMargins left="0.5" right="0.5" top="0.5" bottom="0.5" header="0" footer="0"/>
      <printOptions horizontalCentered="1" verticalCentered="1"/>
      <pageSetup scale="62" orientation="portrait" r:id="rId1"/>
      <headerFooter alignWithMargins="0"/>
    </customSheetView>
    <customSheetView guid="{10BEBEA5-666D-4E42-8C33-BE2CECB0CEEE}" scale="70" colorId="22">
      <rowBreaks count="1" manualBreakCount="1">
        <brk id="65" max="16383" man="1"/>
      </rowBreaks>
      <pageMargins left="0.5" right="0.5" top="0.5" bottom="0.5" header="0" footer="0"/>
      <printOptions horizontalCentered="1" verticalCentered="1"/>
      <pageSetup scale="62" orientation="portrait" r:id="rId2"/>
      <headerFooter alignWithMargins="0"/>
    </customSheetView>
    <customSheetView guid="{7EABFE2B-86ED-418A-B3E7-C3498E6134E5}" scale="70" colorId="22">
      <rowBreaks count="1" manualBreakCount="1">
        <brk id="65" max="16383" man="1"/>
      </rowBreaks>
      <pageMargins left="0.5" right="0.5" top="0.5" bottom="0.5" header="0" footer="0"/>
      <printOptions horizontalCentered="1" verticalCentered="1"/>
      <pageSetup scale="62" orientation="portrait" r:id="rId3"/>
      <headerFooter alignWithMargins="0"/>
    </customSheetView>
    <customSheetView guid="{8787D503-0E53-496F-A823-DBDA291CFB74}" scale="70" colorId="22">
      <rowBreaks count="1" manualBreakCount="1">
        <brk id="65" max="16383" man="1"/>
      </rowBreaks>
      <pageMargins left="0.5" right="0.5" top="0.5" bottom="0.5" header="0" footer="0"/>
      <printOptions horizontalCentered="1" verticalCentered="1"/>
      <pageSetup scale="62" orientation="portrait" r:id="rId4"/>
      <headerFooter alignWithMargins="0"/>
    </customSheetView>
    <customSheetView guid="{56FC0D8B-DE78-4144-BF1E-B4BF4CC15D6C}" scale="70" colorId="22">
      <rowBreaks count="1" manualBreakCount="1">
        <brk id="65" max="16383" man="1"/>
      </rowBreaks>
      <pageMargins left="0.5" right="0.5" top="0.5" bottom="0.5" header="0" footer="0"/>
      <printOptions horizontalCentered="1" verticalCentered="1"/>
      <pageSetup scale="62" orientation="portrait" r:id="rId5"/>
      <headerFooter alignWithMargins="0"/>
    </customSheetView>
    <customSheetView guid="{22D28A66-17F3-4A9A-B88B-6F61E2AD90F2}" scale="70" colorId="22">
      <rowBreaks count="1" manualBreakCount="1">
        <brk id="65" max="16383" man="1"/>
      </rowBreaks>
      <pageMargins left="0.5" right="0.5" top="0.5" bottom="0.5" header="0" footer="0"/>
      <printOptions horizontalCentered="1" verticalCentered="1"/>
      <pageSetup scale="62" orientation="portrait" r:id="rId6"/>
      <headerFooter alignWithMargins="0"/>
    </customSheetView>
    <customSheetView guid="{38FEF62C-E434-43FF-91B6-A4BAF1D28941}" scale="70" colorId="22">
      <rowBreaks count="1" manualBreakCount="1">
        <brk id="65" max="16383" man="1"/>
      </rowBreaks>
      <pageMargins left="0.5" right="0.5" top="0.5" bottom="0.5" header="0" footer="0"/>
      <printOptions horizontalCentered="1" verticalCentered="1"/>
      <pageSetup scale="62" orientation="portrait" r:id="rId7"/>
      <headerFooter alignWithMargins="0"/>
    </customSheetView>
    <customSheetView guid="{3B00EE9E-100B-4E0B-97A5-9938B41F46C6}" scale="70" colorId="22">
      <rowBreaks count="1" manualBreakCount="1">
        <brk id="65" max="16383" man="1"/>
      </rowBreaks>
      <pageMargins left="0.5" right="0.5" top="0.5" bottom="0.5" header="0" footer="0"/>
      <printOptions horizontalCentered="1" verticalCentered="1"/>
      <pageSetup scale="62" orientation="portrait" r:id="rId8"/>
      <headerFooter alignWithMargins="0"/>
    </customSheetView>
    <customSheetView guid="{70140D13-E05C-4A32-B097-7656031EFC54}" scale="70" colorId="22">
      <rowBreaks count="1" manualBreakCount="1">
        <brk id="65" max="16383" man="1"/>
      </rowBreaks>
      <pageMargins left="0.5" right="0.5" top="0.5" bottom="0.5" header="0" footer="0"/>
      <printOptions horizontalCentered="1" verticalCentered="1"/>
      <pageSetup scale="62" orientation="portrait" r:id="rId9"/>
      <headerFooter alignWithMargins="0"/>
    </customSheetView>
    <customSheetView guid="{3A57D69F-D25D-44C3-9DE0-88B774091642}" scale="70" colorId="22">
      <rowBreaks count="1" manualBreakCount="1">
        <brk id="65" max="16383" man="1"/>
      </rowBreaks>
      <pageMargins left="0.5" right="0.5" top="0.5" bottom="0.5" header="0" footer="0"/>
      <printOptions horizontalCentered="1" verticalCentered="1"/>
      <pageSetup scale="62" orientation="portrait" r:id="rId10"/>
      <headerFooter alignWithMargins="0"/>
    </customSheetView>
    <customSheetView guid="{CA9A34E5-DE78-429D-AEC4-74C7250B775C}" scale="70" colorId="22">
      <rowBreaks count="1" manualBreakCount="1">
        <brk id="65" max="16383" man="1"/>
      </rowBreaks>
      <pageMargins left="0.5" right="0.5" top="0.5" bottom="0.5" header="0" footer="0"/>
      <printOptions horizontalCentered="1" verticalCentered="1"/>
      <pageSetup scale="62" orientation="portrait" r:id="rId11"/>
      <headerFooter alignWithMargins="0"/>
    </customSheetView>
    <customSheetView guid="{B4A791FD-BFAC-4ED1-AC79-FF865E98E4E3}" scale="70" colorId="22">
      <rowBreaks count="1" manualBreakCount="1">
        <brk id="65" max="16383" man="1"/>
      </rowBreaks>
      <pageMargins left="0.5" right="0.5" top="0.5" bottom="0.5" header="0" footer="0"/>
      <printOptions horizontalCentered="1" verticalCentered="1"/>
      <pageSetup scale="62" orientation="portrait" r:id="rId12"/>
      <headerFooter alignWithMargins="0"/>
    </customSheetView>
    <customSheetView guid="{1DFCFAAB-BEA9-4033-B573-C1428C6D4616}" scale="70" colorId="22">
      <rowBreaks count="1" manualBreakCount="1">
        <brk id="65" max="16383" man="1"/>
      </rowBreaks>
      <pageMargins left="0.5" right="0.5" top="0.5" bottom="0.5" header="0" footer="0"/>
      <printOptions horizontalCentered="1" verticalCentered="1"/>
      <pageSetup scale="62" orientation="portrait" r:id="rId13"/>
      <headerFooter alignWithMargins="0"/>
    </customSheetView>
    <customSheetView guid="{24B34512-AD5F-4011-887B-567D11190E35}" scale="70" colorId="22">
      <rowBreaks count="1" manualBreakCount="1">
        <brk id="65" max="16383" man="1"/>
      </rowBreaks>
      <pageMargins left="0.5" right="0.5" top="0.5" bottom="0.5" header="0" footer="0"/>
      <printOptions horizontalCentered="1" verticalCentered="1"/>
      <pageSetup scale="62" orientation="portrait" r:id="rId14"/>
      <headerFooter alignWithMargins="0"/>
    </customSheetView>
  </customSheetViews>
  <printOptions horizontalCentered="1" verticalCentered="1"/>
  <pageMargins left="0.5" right="0.5" top="0.5" bottom="0.5" header="0" footer="0"/>
  <pageSetup scale="62" orientation="portrait" r:id="rId15"/>
  <headerFooter alignWithMargins="0"/>
  <rowBreaks count="1" manualBreakCount="1">
    <brk id="65" max="16383" man="1"/>
  </rowBreaks>
</worksheet>
</file>

<file path=xl/worksheets/sheet6.xml><?xml version="1.0" encoding="utf-8"?>
<worksheet xmlns="http://schemas.openxmlformats.org/spreadsheetml/2006/main" xmlns:r="http://schemas.openxmlformats.org/officeDocument/2006/relationships">
  <sheetPr>
    <pageSetUpPr fitToPage="1"/>
  </sheetPr>
  <dimension ref="A1:B77"/>
  <sheetViews>
    <sheetView view="pageBreakPreview" zoomScale="50" zoomScaleNormal="60" zoomScaleSheetLayoutView="50" workbookViewId="0">
      <selection activeCell="B34" sqref="B34"/>
    </sheetView>
  </sheetViews>
  <sheetFormatPr defaultColWidth="8.77734375" defaultRowHeight="20.25"/>
  <cols>
    <col min="1" max="1" width="2.77734375" style="1093" customWidth="1"/>
    <col min="2" max="2" width="129.33203125" style="1093" customWidth="1"/>
    <col min="3" max="16384" width="8.77734375" style="1093"/>
  </cols>
  <sheetData>
    <row r="1" spans="1:2" ht="21" thickBot="1">
      <c r="A1" s="1080" t="str">
        <f>'Data Sheet'!$A$51</f>
        <v>Annual Report of Central Hudson Gas &amp; Electric Corp.                                                                                                    Year ended December 31, 2013</v>
      </c>
      <c r="B1" s="1092"/>
    </row>
    <row r="2" spans="1:2">
      <c r="A2" s="1094"/>
      <c r="B2" s="1147"/>
    </row>
    <row r="3" spans="1:2">
      <c r="A3" s="1095" t="s">
        <v>2845</v>
      </c>
      <c r="B3" s="1148"/>
    </row>
    <row r="4" spans="1:2">
      <c r="A4" s="1095" t="s">
        <v>2149</v>
      </c>
      <c r="B4" s="1148"/>
    </row>
    <row r="5" spans="1:2">
      <c r="A5" s="1096"/>
      <c r="B5" s="1148"/>
    </row>
    <row r="6" spans="1:2" ht="60.75">
      <c r="A6" s="1097"/>
      <c r="B6" s="1149" t="s">
        <v>2467</v>
      </c>
    </row>
    <row r="7" spans="1:2">
      <c r="A7" s="1096"/>
      <c r="B7" s="1150"/>
    </row>
    <row r="8" spans="1:2">
      <c r="A8" s="1096"/>
      <c r="B8" s="1150"/>
    </row>
    <row r="9" spans="1:2">
      <c r="A9" s="1096"/>
      <c r="B9" s="1150"/>
    </row>
    <row r="10" spans="1:2">
      <c r="A10" s="1096"/>
      <c r="B10" s="1150"/>
    </row>
    <row r="11" spans="1:2" ht="81">
      <c r="A11" s="1096"/>
      <c r="B11" s="1149" t="s">
        <v>2468</v>
      </c>
    </row>
    <row r="12" spans="1:2">
      <c r="A12" s="1096"/>
      <c r="B12" s="1150"/>
    </row>
    <row r="13" spans="1:2">
      <c r="A13" s="1096"/>
      <c r="B13" s="1150"/>
    </row>
    <row r="14" spans="1:2">
      <c r="A14" s="1096"/>
      <c r="B14" s="1150"/>
    </row>
    <row r="15" spans="1:2">
      <c r="A15" s="1096"/>
      <c r="B15" s="1150"/>
    </row>
    <row r="16" spans="1:2" ht="81">
      <c r="A16" s="1096"/>
      <c r="B16" s="1149" t="s">
        <v>1186</v>
      </c>
    </row>
    <row r="17" spans="1:2">
      <c r="A17" s="1096"/>
      <c r="B17" s="1151"/>
    </row>
    <row r="18" spans="1:2">
      <c r="A18" s="1096"/>
      <c r="B18" s="1151"/>
    </row>
    <row r="19" spans="1:2">
      <c r="A19" s="1096"/>
      <c r="B19" s="1150"/>
    </row>
    <row r="20" spans="1:2">
      <c r="A20" s="1096"/>
      <c r="B20" s="1150"/>
    </row>
    <row r="21" spans="1:2">
      <c r="A21" s="1096"/>
      <c r="B21" s="1149" t="s">
        <v>2406</v>
      </c>
    </row>
    <row r="22" spans="1:2">
      <c r="A22" s="1096"/>
      <c r="B22" s="1150"/>
    </row>
    <row r="23" spans="1:2">
      <c r="A23" s="1096"/>
      <c r="B23" s="1150"/>
    </row>
    <row r="24" spans="1:2">
      <c r="A24" s="1096"/>
      <c r="B24" s="1150"/>
    </row>
    <row r="25" spans="1:2">
      <c r="A25" s="1096"/>
      <c r="B25" s="1150"/>
    </row>
    <row r="26" spans="1:2">
      <c r="A26" s="1096"/>
      <c r="B26" s="1150"/>
    </row>
    <row r="27" spans="1:2">
      <c r="A27" s="1096"/>
      <c r="B27" s="1150"/>
    </row>
    <row r="28" spans="1:2">
      <c r="A28" s="1096"/>
      <c r="B28" s="1150"/>
    </row>
    <row r="29" spans="1:2">
      <c r="A29" s="1096"/>
      <c r="B29" s="1150"/>
    </row>
    <row r="30" spans="1:2">
      <c r="A30" s="1096"/>
      <c r="B30" s="1150"/>
    </row>
    <row r="31" spans="1:2">
      <c r="A31" s="1096"/>
      <c r="B31" s="1150"/>
    </row>
    <row r="32" spans="1:2">
      <c r="A32" s="1096"/>
      <c r="B32" s="1150"/>
    </row>
    <row r="33" spans="1:2">
      <c r="A33" s="1096"/>
      <c r="B33" s="1150"/>
    </row>
    <row r="34" spans="1:2">
      <c r="A34" s="1096"/>
      <c r="B34" s="1150"/>
    </row>
    <row r="35" spans="1:2">
      <c r="A35" s="1096"/>
      <c r="B35" s="1150"/>
    </row>
    <row r="36" spans="1:2">
      <c r="A36" s="1096"/>
      <c r="B36" s="1666"/>
    </row>
    <row r="37" spans="1:2">
      <c r="A37" s="1096"/>
      <c r="B37" s="1150"/>
    </row>
    <row r="38" spans="1:2">
      <c r="A38" s="1096"/>
      <c r="B38" s="1150"/>
    </row>
    <row r="39" spans="1:2">
      <c r="A39" s="1096"/>
      <c r="B39" s="1150"/>
    </row>
    <row r="40" spans="1:2">
      <c r="A40" s="1096"/>
      <c r="B40" s="1150"/>
    </row>
    <row r="41" spans="1:2">
      <c r="A41" s="1096"/>
      <c r="B41" s="1150"/>
    </row>
    <row r="42" spans="1:2">
      <c r="A42" s="1096"/>
      <c r="B42" s="1150"/>
    </row>
    <row r="43" spans="1:2">
      <c r="A43" s="1096"/>
      <c r="B43" s="1150"/>
    </row>
    <row r="44" spans="1:2">
      <c r="A44" s="1096"/>
      <c r="B44" s="1666"/>
    </row>
    <row r="45" spans="1:2">
      <c r="A45" s="1096"/>
      <c r="B45" s="1150"/>
    </row>
    <row r="46" spans="1:2" ht="21" thickBot="1">
      <c r="A46" s="1152"/>
      <c r="B46" s="1153"/>
    </row>
    <row r="47" spans="1:2">
      <c r="B47" s="1098" t="s">
        <v>2407</v>
      </c>
    </row>
    <row r="48" spans="1:2">
      <c r="B48" s="1099"/>
    </row>
    <row r="55" spans="2:2">
      <c r="B55" s="1100"/>
    </row>
    <row r="56" spans="2:2">
      <c r="B56" s="1100"/>
    </row>
    <row r="57" spans="2:2">
      <c r="B57" s="1100"/>
    </row>
    <row r="58" spans="2:2">
      <c r="B58" s="1100"/>
    </row>
    <row r="59" spans="2:2">
      <c r="B59" s="1100"/>
    </row>
    <row r="60" spans="2:2">
      <c r="B60" s="1100"/>
    </row>
    <row r="61" spans="2:2">
      <c r="B61" s="1100"/>
    </row>
    <row r="62" spans="2:2">
      <c r="B62" s="1100"/>
    </row>
    <row r="63" spans="2:2">
      <c r="B63" s="1100"/>
    </row>
    <row r="64" spans="2:2">
      <c r="B64" s="1100"/>
    </row>
    <row r="65" spans="2:2">
      <c r="B65" s="1100"/>
    </row>
    <row r="66" spans="2:2">
      <c r="B66" s="1100"/>
    </row>
    <row r="67" spans="2:2">
      <c r="B67" s="1100"/>
    </row>
    <row r="68" spans="2:2">
      <c r="B68" s="1101"/>
    </row>
    <row r="69" spans="2:2">
      <c r="B69" s="1102"/>
    </row>
    <row r="70" spans="2:2">
      <c r="B70" s="1102"/>
    </row>
    <row r="71" spans="2:2">
      <c r="B71" s="1102"/>
    </row>
    <row r="72" spans="2:2">
      <c r="B72" s="1102"/>
    </row>
    <row r="73" spans="2:2">
      <c r="B73" s="1102"/>
    </row>
    <row r="74" spans="2:2">
      <c r="B74" s="1102"/>
    </row>
    <row r="75" spans="2:2">
      <c r="B75" s="1102"/>
    </row>
    <row r="76" spans="2:2">
      <c r="B76" s="1102"/>
    </row>
    <row r="77" spans="2:2">
      <c r="B77" s="1102"/>
    </row>
  </sheetData>
  <customSheetViews>
    <customSheetView guid="{4928BF23-7841-445B-B276-4DDA011E86BA}" scale="50" showPageBreaks="1" fitToPage="1" printArea="1" view="pageBreakPreview" topLeftCell="A13">
      <selection activeCell="B44" sqref="B44"/>
      <pageMargins left="0.7" right="0.7" top="0.75" bottom="0.75" header="0.3" footer="0.3"/>
      <printOptions verticalCentered="1"/>
      <pageSetup scale="57" orientation="portrait" r:id="rId1"/>
      <headerFooter alignWithMargins="0"/>
    </customSheetView>
    <customSheetView guid="{10BEBEA5-666D-4E42-8C33-BE2CECB0CEEE}" scale="60" fitToPage="1">
      <pageMargins left="0.35" right="0.41" top="0.69" bottom="0.28000000000000003" header="0.5" footer="0.21"/>
      <printOptions verticalCentered="1"/>
      <pageSetup scale="61" orientation="portrait" r:id="rId2"/>
      <headerFooter alignWithMargins="0"/>
    </customSheetView>
    <customSheetView guid="{7EABFE2B-86ED-418A-B3E7-C3498E6134E5}" scale="60" fitToPage="1">
      <pageMargins left="0.35" right="0.41" top="0.69" bottom="0.28000000000000003" header="0.5" footer="0.21"/>
      <printOptions verticalCentered="1"/>
      <pageSetup scale="61" orientation="portrait" r:id="rId3"/>
      <headerFooter alignWithMargins="0"/>
    </customSheetView>
    <customSheetView guid="{8787D503-0E53-496F-A823-DBDA291CFB74}" scale="60" showPageBreaks="1" fitToPage="1">
      <pageMargins left="0.35" right="0.41" top="0.69" bottom="0.28000000000000003" header="0.5" footer="0.21"/>
      <printOptions verticalCentered="1"/>
      <pageSetup scale="10" orientation="portrait" r:id="rId4"/>
      <headerFooter alignWithMargins="0"/>
    </customSheetView>
    <customSheetView guid="{22D28A66-17F3-4A9A-B88B-6F61E2AD90F2}" scale="60" fitToPage="1">
      <pageMargins left="0.35" right="0.41" top="0.69" bottom="0.28000000000000003" header="0.5" footer="0.21"/>
      <printOptions verticalCentered="1"/>
      <pageSetup scale="61" orientation="portrait" r:id="rId5"/>
      <headerFooter alignWithMargins="0"/>
    </customSheetView>
    <customSheetView guid="{38FEF62C-E434-43FF-91B6-A4BAF1D28941}" scale="60" showPageBreaks="1" fitToPage="1" printArea="1">
      <pageMargins left="0.35" right="0.41" top="0.69" bottom="0.28000000000000003" header="0.5" footer="0.21"/>
      <printOptions verticalCentered="1"/>
      <pageSetup scale="61" orientation="portrait" r:id="rId6"/>
      <headerFooter alignWithMargins="0"/>
    </customSheetView>
    <customSheetView guid="{3B00EE9E-100B-4E0B-97A5-9938B41F46C6}" scale="60" fitToPage="1">
      <pageMargins left="0.35" right="0.41" top="0.69" bottom="0.28000000000000003" header="0.5" footer="0.21"/>
      <printOptions verticalCentered="1"/>
      <pageSetup scale="61" orientation="portrait" r:id="rId7"/>
      <headerFooter alignWithMargins="0"/>
    </customSheetView>
    <customSheetView guid="{70140D13-E05C-4A32-B097-7656031EFC54}" scale="60" showPageBreaks="1" fitToPage="1" printArea="1">
      <pageMargins left="0.35" right="0.41" top="0.69" bottom="0.28000000000000003" header="0.5" footer="0.21"/>
      <printOptions verticalCentered="1"/>
      <pageSetup scale="10" orientation="portrait" r:id="rId8"/>
      <headerFooter alignWithMargins="0"/>
    </customSheetView>
    <customSheetView guid="{3A57D69F-D25D-44C3-9DE0-88B774091642}" scale="60" showPageBreaks="1" fitToPage="1" printArea="1">
      <pageMargins left="0.35" right="0.41" top="0.69" bottom="0.28000000000000003" header="0.5" footer="0.21"/>
      <printOptions verticalCentered="1"/>
      <pageSetup scale="10" orientation="portrait" r:id="rId9"/>
      <headerFooter alignWithMargins="0"/>
    </customSheetView>
    <customSheetView guid="{CA9A34E5-DE78-429D-AEC4-74C7250B775C}" scale="60" showPageBreaks="1" fitToPage="1" printArea="1">
      <pageMargins left="0.35" right="0.41" top="0.69" bottom="0.28000000000000003" header="0.5" footer="0.21"/>
      <printOptions verticalCentered="1"/>
      <pageSetup scale="61" orientation="portrait" r:id="rId10"/>
      <headerFooter alignWithMargins="0"/>
    </customSheetView>
    <customSheetView guid="{B4A791FD-BFAC-4ED1-AC79-FF865E98E4E3}" scale="60" fitToPage="1">
      <pageMargins left="0.35" right="0.41" top="0.69" bottom="0.28000000000000003" header="0.5" footer="0.21"/>
      <printOptions verticalCentered="1"/>
      <pageSetup scale="61" orientation="portrait" r:id="rId11"/>
      <headerFooter alignWithMargins="0"/>
    </customSheetView>
    <customSheetView guid="{1DFCFAAB-BEA9-4033-B573-C1428C6D4616}" scale="60" fitToPage="1">
      <pageMargins left="0.35" right="0.41" top="0.69" bottom="0.28000000000000003" header="0.5" footer="0.21"/>
      <printOptions verticalCentered="1"/>
      <pageSetup scale="61" orientation="portrait" r:id="rId12"/>
      <headerFooter alignWithMargins="0"/>
    </customSheetView>
    <customSheetView guid="{24B34512-AD5F-4011-887B-567D11190E35}" scale="60" showPageBreaks="1" fitToPage="1">
      <pageMargins left="0.35" right="0.41" top="0.69" bottom="0.28000000000000003" header="0.5" footer="0.21"/>
      <printOptions verticalCentered="1"/>
      <pageSetup scale="10" orientation="portrait" r:id="rId13"/>
      <headerFooter alignWithMargins="0"/>
    </customSheetView>
  </customSheetViews>
  <printOptions verticalCentered="1"/>
  <pageMargins left="0.7" right="0.7" top="0.75" bottom="0.75" header="0.3" footer="0.3"/>
  <pageSetup scale="57" orientation="portrait" r:id="rId14"/>
  <headerFooter alignWithMargins="0"/>
</worksheet>
</file>

<file path=xl/worksheets/sheet60.xml><?xml version="1.0" encoding="utf-8"?>
<worksheet xmlns="http://schemas.openxmlformats.org/spreadsheetml/2006/main" xmlns:r="http://schemas.openxmlformats.org/officeDocument/2006/relationships">
  <sheetPr transitionEvaluation="1">
    <pageSetUpPr fitToPage="1"/>
  </sheetPr>
  <dimension ref="A1:IV60"/>
  <sheetViews>
    <sheetView defaultGridColor="0" colorId="22" zoomScale="70" zoomScaleNormal="70" workbookViewId="0">
      <selection activeCell="B30" sqref="B30"/>
    </sheetView>
  </sheetViews>
  <sheetFormatPr defaultColWidth="9.6640625" defaultRowHeight="15"/>
  <cols>
    <col min="1" max="1" width="4.6640625" customWidth="1"/>
    <col min="2" max="2" width="26.77734375" customWidth="1"/>
    <col min="3" max="3" width="45.6640625" customWidth="1"/>
    <col min="4" max="4" width="24.88671875" customWidth="1"/>
    <col min="5" max="5" width="16" customWidth="1"/>
    <col min="6" max="6" width="16.21875" bestFit="1" customWidth="1"/>
    <col min="7" max="7" width="3.6640625" customWidth="1"/>
    <col min="8" max="9" width="50.6640625" customWidth="1"/>
  </cols>
  <sheetData>
    <row r="1" spans="1:256" ht="15.75" thickBot="1">
      <c r="A1" s="43" t="str">
        <f>'Data Sheet'!$A$49</f>
        <v>Annual Report of Central Hudson Gas &amp; Electric Corp.</v>
      </c>
      <c r="B1" s="71"/>
      <c r="C1" s="71"/>
      <c r="D1" s="191" t="str">
        <f>'Data Sheet'!$A$45</f>
        <v>Year ended December 31, 2013</v>
      </c>
      <c r="E1" s="191"/>
      <c r="F1" s="76"/>
      <c r="G1" s="71"/>
      <c r="H1" s="43" t="str">
        <f>'Data Sheet'!$A$49</f>
        <v>Annual Report of Central Hudson Gas &amp; Electric Corp.</v>
      </c>
      <c r="I1" s="191" t="str">
        <f>'Data Sheet'!$A$45</f>
        <v>Year ended December 31, 2013</v>
      </c>
      <c r="J1" s="71"/>
      <c r="K1" s="859"/>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c r="IO1" s="71"/>
      <c r="IP1" s="71"/>
      <c r="IQ1" s="71"/>
      <c r="IR1" s="71"/>
      <c r="IS1" s="71"/>
      <c r="IT1" s="71"/>
      <c r="IU1" s="71"/>
      <c r="IV1" s="71"/>
    </row>
    <row r="2" spans="1:256" ht="15.75">
      <c r="A2" s="44"/>
      <c r="B2" s="45"/>
      <c r="C2" s="45"/>
      <c r="D2" s="45"/>
      <c r="E2" s="45"/>
      <c r="F2" s="46"/>
      <c r="H2" s="192"/>
      <c r="I2" s="860"/>
    </row>
    <row r="3" spans="1:256" ht="18">
      <c r="A3" s="196" t="s">
        <v>144</v>
      </c>
      <c r="B3" s="605"/>
      <c r="C3" s="605"/>
      <c r="D3" s="605"/>
      <c r="E3" s="605"/>
      <c r="F3" s="861"/>
      <c r="H3" s="196" t="s">
        <v>145</v>
      </c>
      <c r="I3" s="49"/>
    </row>
    <row r="4" spans="1:256">
      <c r="A4" s="50"/>
      <c r="F4" s="51"/>
      <c r="H4" s="220"/>
      <c r="I4" s="144"/>
    </row>
    <row r="5" spans="1:256">
      <c r="A5" s="50"/>
      <c r="B5" s="1334" t="s">
        <v>146</v>
      </c>
      <c r="C5" s="862"/>
      <c r="F5" s="51"/>
      <c r="H5" s="50"/>
      <c r="I5" s="51"/>
    </row>
    <row r="6" spans="1:256">
      <c r="A6" s="50"/>
      <c r="B6" s="1334" t="s">
        <v>147</v>
      </c>
      <c r="C6" s="862"/>
      <c r="F6" s="51"/>
      <c r="H6" s="50"/>
      <c r="I6" s="51"/>
    </row>
    <row r="7" spans="1:256">
      <c r="A7" s="50"/>
      <c r="B7" s="1334" t="s">
        <v>148</v>
      </c>
      <c r="C7" s="862"/>
      <c r="F7" s="51"/>
      <c r="H7" s="50"/>
      <c r="I7" s="51"/>
    </row>
    <row r="8" spans="1:256">
      <c r="A8" s="50"/>
      <c r="B8" s="1334" t="s">
        <v>1068</v>
      </c>
      <c r="C8" s="862"/>
      <c r="F8" s="51"/>
      <c r="H8" s="50"/>
      <c r="I8" s="51"/>
    </row>
    <row r="9" spans="1:256">
      <c r="A9" s="50"/>
      <c r="B9" s="1334" t="s">
        <v>1069</v>
      </c>
      <c r="C9" s="862"/>
      <c r="F9" s="51"/>
      <c r="H9" s="50"/>
      <c r="I9" s="51"/>
    </row>
    <row r="10" spans="1:256">
      <c r="A10" s="50"/>
      <c r="B10" s="1334" t="s">
        <v>1070</v>
      </c>
      <c r="C10" s="862"/>
      <c r="F10" s="51"/>
      <c r="H10" s="50"/>
      <c r="I10" s="51"/>
    </row>
    <row r="11" spans="1:256">
      <c r="A11" s="50"/>
      <c r="B11" s="1334" t="s">
        <v>1071</v>
      </c>
      <c r="C11" s="862"/>
      <c r="F11" s="51"/>
      <c r="H11" s="50"/>
      <c r="I11" s="51"/>
    </row>
    <row r="12" spans="1:256">
      <c r="A12" s="220"/>
      <c r="B12" s="143"/>
      <c r="C12" s="143"/>
      <c r="D12" s="143"/>
      <c r="E12" s="143"/>
      <c r="F12" s="144"/>
      <c r="H12" s="50"/>
      <c r="I12" s="51"/>
    </row>
    <row r="13" spans="1:256">
      <c r="A13" s="1323" t="s">
        <v>2411</v>
      </c>
      <c r="B13" s="1324"/>
      <c r="C13" s="181"/>
      <c r="D13" s="946" t="s">
        <v>2482</v>
      </c>
      <c r="E13" s="946"/>
      <c r="F13" s="1331" t="s">
        <v>3134</v>
      </c>
      <c r="H13" s="50"/>
      <c r="I13" s="51"/>
    </row>
    <row r="14" spans="1:256">
      <c r="A14" s="1325" t="s">
        <v>2417</v>
      </c>
      <c r="B14" s="1329" t="s">
        <v>3109</v>
      </c>
      <c r="C14" s="1327" t="s">
        <v>3117</v>
      </c>
      <c r="D14" s="1328" t="s">
        <v>3128</v>
      </c>
      <c r="E14" s="1328" t="s">
        <v>337</v>
      </c>
      <c r="F14" s="1332" t="s">
        <v>3135</v>
      </c>
      <c r="H14" s="50"/>
      <c r="I14" s="51"/>
    </row>
    <row r="15" spans="1:256">
      <c r="A15" s="1335">
        <v>1</v>
      </c>
      <c r="B15" s="1507" t="s">
        <v>3110</v>
      </c>
      <c r="C15" s="1509" t="s">
        <v>3118</v>
      </c>
      <c r="D15" s="1514">
        <v>68.8</v>
      </c>
      <c r="E15" s="1515" t="s">
        <v>3129</v>
      </c>
      <c r="F15" s="1519">
        <v>618</v>
      </c>
      <c r="H15" s="50"/>
      <c r="I15" s="51"/>
    </row>
    <row r="16" spans="1:256">
      <c r="A16" s="1335">
        <v>2</v>
      </c>
      <c r="B16" s="1507" t="s">
        <v>3110</v>
      </c>
      <c r="C16" s="1509" t="s">
        <v>3118</v>
      </c>
      <c r="D16" s="1512">
        <v>0.1</v>
      </c>
      <c r="E16" s="1518" t="s">
        <v>3130</v>
      </c>
      <c r="F16" s="1519">
        <v>618</v>
      </c>
      <c r="H16" s="863"/>
      <c r="I16" s="51"/>
    </row>
    <row r="17" spans="1:9">
      <c r="A17" s="1335">
        <v>3</v>
      </c>
      <c r="B17" s="1508" t="s">
        <v>3111</v>
      </c>
      <c r="C17" s="1511" t="s">
        <v>3119</v>
      </c>
      <c r="D17" s="1516">
        <v>39.4</v>
      </c>
      <c r="E17" s="1515" t="s">
        <v>3129</v>
      </c>
      <c r="F17" s="1519">
        <v>565</v>
      </c>
      <c r="H17" s="50"/>
      <c r="I17" s="51"/>
    </row>
    <row r="18" spans="1:9">
      <c r="A18" s="1335">
        <v>4</v>
      </c>
      <c r="B18" s="1508" t="s">
        <v>3111</v>
      </c>
      <c r="C18" s="1511" t="s">
        <v>3119</v>
      </c>
      <c r="D18" s="1512">
        <v>0.3</v>
      </c>
      <c r="E18" s="1518" t="s">
        <v>3131</v>
      </c>
      <c r="F18" s="1519">
        <v>565</v>
      </c>
      <c r="H18" s="50"/>
      <c r="I18" s="51"/>
    </row>
    <row r="19" spans="1:9">
      <c r="A19" s="1335">
        <v>5</v>
      </c>
      <c r="B19" s="1507" t="s">
        <v>3680</v>
      </c>
      <c r="C19" s="1509" t="s">
        <v>3120</v>
      </c>
      <c r="D19" s="1512">
        <v>1.1000000000000001</v>
      </c>
      <c r="E19" s="1515" t="s">
        <v>3130</v>
      </c>
      <c r="F19" s="1519">
        <v>565</v>
      </c>
      <c r="H19" s="50"/>
      <c r="I19" s="51"/>
    </row>
    <row r="20" spans="1:9">
      <c r="A20" s="1335">
        <v>6</v>
      </c>
      <c r="B20" s="1507" t="s">
        <v>3112</v>
      </c>
      <c r="C20" s="1510" t="s">
        <v>3121</v>
      </c>
      <c r="D20" s="1512">
        <v>36.6</v>
      </c>
      <c r="E20" s="1515" t="s">
        <v>3131</v>
      </c>
      <c r="F20" s="1519">
        <v>750</v>
      </c>
      <c r="H20" s="50"/>
      <c r="I20" s="51"/>
    </row>
    <row r="21" spans="1:9">
      <c r="A21" s="1335">
        <v>7</v>
      </c>
      <c r="B21" s="1507" t="s">
        <v>3113</v>
      </c>
      <c r="C21" s="1509" t="s">
        <v>3122</v>
      </c>
      <c r="D21" s="1512">
        <v>3.3</v>
      </c>
      <c r="E21" s="1515" t="s">
        <v>3132</v>
      </c>
      <c r="F21" s="1519">
        <v>750</v>
      </c>
      <c r="H21" s="50"/>
      <c r="I21" s="51"/>
    </row>
    <row r="22" spans="1:9">
      <c r="A22" s="1335">
        <v>8</v>
      </c>
      <c r="B22" s="1507" t="s">
        <v>3114</v>
      </c>
      <c r="C22" s="1509" t="s">
        <v>3123</v>
      </c>
      <c r="D22" s="1512">
        <v>8.6</v>
      </c>
      <c r="E22" s="1515" t="s">
        <v>3132</v>
      </c>
      <c r="F22" s="1519">
        <v>750</v>
      </c>
      <c r="H22" s="50"/>
      <c r="I22" s="51"/>
    </row>
    <row r="23" spans="1:9">
      <c r="A23" s="1335">
        <v>9</v>
      </c>
      <c r="B23" s="1507" t="s">
        <v>3115</v>
      </c>
      <c r="C23" s="1509" t="s">
        <v>3124</v>
      </c>
      <c r="D23" s="1513">
        <v>1.7</v>
      </c>
      <c r="E23" s="1515" t="s">
        <v>3129</v>
      </c>
      <c r="F23" s="1519">
        <v>565</v>
      </c>
      <c r="H23" s="50"/>
      <c r="I23" s="51"/>
    </row>
    <row r="24" spans="1:9">
      <c r="A24" s="1335">
        <v>10</v>
      </c>
      <c r="B24" s="1507" t="s">
        <v>3116</v>
      </c>
      <c r="C24" s="1509" t="s">
        <v>3125</v>
      </c>
      <c r="D24" s="1512">
        <v>2.8</v>
      </c>
      <c r="E24" s="1515" t="s">
        <v>3130</v>
      </c>
      <c r="F24" s="1519">
        <v>565</v>
      </c>
      <c r="H24" s="50"/>
      <c r="I24" s="51"/>
    </row>
    <row r="25" spans="1:9">
      <c r="A25" s="1335">
        <v>11</v>
      </c>
      <c r="B25" s="1734" t="s">
        <v>3746</v>
      </c>
      <c r="C25" s="1509" t="s">
        <v>3126</v>
      </c>
      <c r="D25" s="1517">
        <v>2.6</v>
      </c>
      <c r="E25" s="1515" t="s">
        <v>3133</v>
      </c>
      <c r="F25" s="1519">
        <v>565</v>
      </c>
      <c r="H25" s="50"/>
      <c r="I25" s="51"/>
    </row>
    <row r="26" spans="1:9">
      <c r="A26" s="50"/>
      <c r="C26" s="1326"/>
      <c r="D26" s="1326"/>
      <c r="E26" s="1326"/>
      <c r="F26" s="1333"/>
      <c r="H26" s="50"/>
      <c r="I26" s="51"/>
    </row>
    <row r="27" spans="1:9">
      <c r="A27" s="50"/>
      <c r="C27" s="1326"/>
      <c r="D27" s="1326"/>
      <c r="E27" s="1326"/>
      <c r="F27" s="1333"/>
      <c r="H27" s="50"/>
      <c r="I27" s="51"/>
    </row>
    <row r="28" spans="1:9">
      <c r="A28" s="50"/>
      <c r="C28" s="1326" t="s">
        <v>3127</v>
      </c>
      <c r="D28" s="1326">
        <v>165.3</v>
      </c>
      <c r="E28" s="1326"/>
      <c r="F28" s="1333"/>
      <c r="H28" s="50"/>
      <c r="I28" s="51"/>
    </row>
    <row r="29" spans="1:9">
      <c r="A29" s="50"/>
      <c r="C29" s="1326"/>
      <c r="F29" s="51"/>
      <c r="H29" s="50"/>
      <c r="I29" s="51"/>
    </row>
    <row r="30" spans="1:9">
      <c r="A30" s="50"/>
      <c r="B30" s="1330"/>
      <c r="C30" s="1326"/>
      <c r="F30" s="51"/>
      <c r="H30" s="50"/>
      <c r="I30" s="51"/>
    </row>
    <row r="31" spans="1:9">
      <c r="A31" s="50"/>
      <c r="B31" s="1330"/>
      <c r="C31" s="1326"/>
      <c r="F31" s="51"/>
      <c r="H31" s="50"/>
      <c r="I31" s="51"/>
    </row>
    <row r="32" spans="1:9">
      <c r="A32" s="50"/>
      <c r="B32" s="1330"/>
      <c r="C32" s="1326"/>
      <c r="F32" s="51"/>
      <c r="H32" s="50"/>
      <c r="I32" s="51"/>
    </row>
    <row r="33" spans="1:9">
      <c r="A33" s="50"/>
      <c r="B33" s="1330"/>
      <c r="C33" s="1326"/>
      <c r="F33" s="51"/>
      <c r="H33" s="50"/>
      <c r="I33" s="51"/>
    </row>
    <row r="34" spans="1:9">
      <c r="A34" s="50"/>
      <c r="B34" s="1330"/>
      <c r="C34" s="1326"/>
      <c r="F34" s="51"/>
      <c r="H34" s="50"/>
      <c r="I34" s="51"/>
    </row>
    <row r="35" spans="1:9">
      <c r="A35" s="50"/>
      <c r="F35" s="51"/>
      <c r="H35" s="50"/>
      <c r="I35" s="51"/>
    </row>
    <row r="36" spans="1:9">
      <c r="A36" s="50"/>
      <c r="B36" s="1653"/>
      <c r="F36" s="51"/>
      <c r="H36" s="50"/>
      <c r="I36" s="51"/>
    </row>
    <row r="37" spans="1:9">
      <c r="A37" s="50"/>
      <c r="F37" s="51"/>
      <c r="H37" s="50"/>
      <c r="I37" s="51"/>
    </row>
    <row r="38" spans="1:9">
      <c r="A38" s="50"/>
      <c r="F38" s="51"/>
      <c r="H38" s="50"/>
      <c r="I38" s="51"/>
    </row>
    <row r="39" spans="1:9">
      <c r="A39" s="50"/>
      <c r="F39" s="51"/>
      <c r="H39" s="50"/>
      <c r="I39" s="51"/>
    </row>
    <row r="40" spans="1:9">
      <c r="A40" s="50"/>
      <c r="F40" s="158"/>
      <c r="H40" s="50"/>
      <c r="I40" s="51"/>
    </row>
    <row r="41" spans="1:9">
      <c r="A41" s="50"/>
      <c r="F41" s="158"/>
      <c r="H41" s="50"/>
      <c r="I41" s="51"/>
    </row>
    <row r="42" spans="1:9">
      <c r="A42" s="50"/>
      <c r="F42" s="158"/>
      <c r="H42" s="50"/>
      <c r="I42" s="51"/>
    </row>
    <row r="43" spans="1:9" ht="15.75" thickBot="1">
      <c r="A43" s="133"/>
      <c r="B43" s="61"/>
      <c r="C43" s="61"/>
      <c r="D43" s="61"/>
      <c r="E43" s="61"/>
      <c r="F43" s="62"/>
      <c r="H43" s="133"/>
      <c r="I43" s="62"/>
    </row>
    <row r="44" spans="1:9">
      <c r="B44" s="1653"/>
      <c r="D44" s="129" t="s">
        <v>2356</v>
      </c>
      <c r="E44" s="129"/>
      <c r="I44" s="501" t="s">
        <v>1072</v>
      </c>
    </row>
    <row r="45" spans="1:9">
      <c r="A45" s="48" t="s">
        <v>1073</v>
      </c>
      <c r="B45" s="48"/>
      <c r="C45" s="48"/>
      <c r="D45" s="48"/>
      <c r="E45" s="48"/>
      <c r="F45" s="48"/>
      <c r="H45" s="48" t="s">
        <v>1074</v>
      </c>
      <c r="I45" s="48"/>
    </row>
    <row r="50" spans="3:3">
      <c r="C50" s="70"/>
    </row>
    <row r="52" spans="3:3">
      <c r="C52" s="43"/>
    </row>
    <row r="53" spans="3:3">
      <c r="C53" s="70"/>
    </row>
    <row r="54" spans="3:3">
      <c r="C54" s="70"/>
    </row>
    <row r="55" spans="3:3">
      <c r="C55" s="70"/>
    </row>
    <row r="56" spans="3:3">
      <c r="C56" s="70"/>
    </row>
    <row r="57" spans="3:3">
      <c r="C57" s="70"/>
    </row>
    <row r="58" spans="3:3">
      <c r="C58" s="70"/>
    </row>
    <row r="59" spans="3:3">
      <c r="C59" s="70"/>
    </row>
    <row r="60" spans="3:3">
      <c r="C60" s="70"/>
    </row>
  </sheetData>
  <customSheetViews>
    <customSheetView guid="{4928BF23-7841-445B-B276-4DDA011E86BA}" scale="70" colorId="22" fitToPage="1" topLeftCell="A16">
      <selection activeCell="B44" sqref="B44"/>
      <pageMargins left="0" right="0" top="0.5" bottom="0.5" header="0" footer="0"/>
      <printOptions horizontalCentered="1" verticalCentered="1"/>
      <pageSetup scale="80" fitToWidth="2" orientation="landscape" r:id="rId1"/>
      <headerFooter alignWithMargins="0"/>
    </customSheetView>
    <customSheetView guid="{10BEBEA5-666D-4E42-8C33-BE2CECB0CEEE}" scale="70" colorId="22" fitToPage="1">
      <selection activeCell="C7" sqref="C7"/>
      <pageMargins left="0" right="0" top="0.5" bottom="0.5" header="0" footer="0"/>
      <printOptions horizontalCentered="1" verticalCentered="1"/>
      <pageSetup scale="78" fitToWidth="2" orientation="landscape" r:id="rId2"/>
      <headerFooter alignWithMargins="0"/>
    </customSheetView>
    <customSheetView guid="{7EABFE2B-86ED-418A-B3E7-C3498E6134E5}" scale="70" colorId="22" fitToPage="1">
      <selection activeCell="C7" sqref="C7"/>
      <pageMargins left="0" right="0" top="0.5" bottom="0.5" header="0" footer="0"/>
      <printOptions horizontalCentered="1" verticalCentered="1"/>
      <pageSetup scale="78" fitToWidth="2" orientation="landscape" r:id="rId3"/>
      <headerFooter alignWithMargins="0"/>
    </customSheetView>
    <customSheetView guid="{8787D503-0E53-496F-A823-DBDA291CFB74}" scale="70" colorId="22" fitToPage="1">
      <pageMargins left="0" right="0" top="0.5" bottom="0.5" header="0" footer="0"/>
      <printOptions horizontalCentered="1" verticalCentered="1"/>
      <pageSetup scale="78" fitToWidth="2" orientation="landscape" r:id="rId4"/>
      <headerFooter alignWithMargins="0"/>
    </customSheetView>
    <customSheetView guid="{56FC0D8B-DE78-4144-BF1E-B4BF4CC15D6C}" scale="70" colorId="22" fitToPage="1">
      <pageMargins left="0" right="0" top="0.5" bottom="0.5" header="0" footer="0"/>
      <printOptions horizontalCentered="1" verticalCentered="1"/>
      <pageSetup scale="78" fitToWidth="2" orientation="landscape" r:id="rId5"/>
      <headerFooter alignWithMargins="0"/>
    </customSheetView>
    <customSheetView guid="{22D28A66-17F3-4A9A-B88B-6F61E2AD90F2}" scale="70" colorId="22" fitToPage="1">
      <pageMargins left="0" right="0" top="0.5" bottom="0.5" header="0" footer="0"/>
      <printOptions horizontalCentered="1" verticalCentered="1"/>
      <pageSetup scale="78" fitToWidth="2" orientation="landscape" r:id="rId6"/>
      <headerFooter alignWithMargins="0"/>
    </customSheetView>
    <customSheetView guid="{38FEF62C-E434-43FF-91B6-A4BAF1D28941}" scale="70" colorId="22" fitToPage="1">
      <pageMargins left="0" right="0" top="0.5" bottom="0.5" header="0" footer="0"/>
      <printOptions horizontalCentered="1" verticalCentered="1"/>
      <pageSetup scale="78" fitToWidth="2" orientation="landscape" r:id="rId7"/>
      <headerFooter alignWithMargins="0"/>
    </customSheetView>
    <customSheetView guid="{3B00EE9E-100B-4E0B-97A5-9938B41F46C6}" scale="70" colorId="22" fitToPage="1">
      <pageMargins left="0" right="0" top="0.5" bottom="0.5" header="0" footer="0"/>
      <printOptions horizontalCentered="1" verticalCentered="1"/>
      <pageSetup scale="78" fitToWidth="2" orientation="landscape" r:id="rId8"/>
      <headerFooter alignWithMargins="0"/>
    </customSheetView>
    <customSheetView guid="{70140D13-E05C-4A32-B097-7656031EFC54}" scale="70" colorId="22" fitToPage="1">
      <pageMargins left="0" right="0" top="0.5" bottom="0.5" header="0" footer="0"/>
      <printOptions horizontalCentered="1" verticalCentered="1"/>
      <pageSetup scale="78" fitToWidth="2" orientation="landscape" r:id="rId9"/>
      <headerFooter alignWithMargins="0"/>
    </customSheetView>
    <customSheetView guid="{3A57D69F-D25D-44C3-9DE0-88B774091642}" scale="70" colorId="22" fitToPage="1">
      <pageMargins left="0" right="0" top="0.5" bottom="0.5" header="0" footer="0"/>
      <printOptions horizontalCentered="1" verticalCentered="1"/>
      <pageSetup scale="78" fitToWidth="2" orientation="landscape" r:id="rId10"/>
      <headerFooter alignWithMargins="0"/>
    </customSheetView>
    <customSheetView guid="{CA9A34E5-DE78-429D-AEC4-74C7250B775C}" scale="70" colorId="22" fitToPage="1">
      <pageMargins left="0" right="0" top="0.5" bottom="0.5" header="0" footer="0"/>
      <printOptions horizontalCentered="1" verticalCentered="1"/>
      <pageSetup scale="78" fitToWidth="2" orientation="landscape" r:id="rId11"/>
      <headerFooter alignWithMargins="0"/>
    </customSheetView>
    <customSheetView guid="{B4A791FD-BFAC-4ED1-AC79-FF865E98E4E3}" scale="70" colorId="22" fitToPage="1">
      <selection activeCell="C7" sqref="C7"/>
      <pageMargins left="0" right="0" top="0.5" bottom="0.5" header="0" footer="0"/>
      <printOptions horizontalCentered="1" verticalCentered="1"/>
      <pageSetup scale="78" fitToWidth="2" orientation="landscape" r:id="rId12"/>
      <headerFooter alignWithMargins="0"/>
    </customSheetView>
    <customSheetView guid="{1DFCFAAB-BEA9-4033-B573-C1428C6D4616}" scale="70" colorId="22" fitToPage="1">
      <selection activeCell="C7" sqref="C7"/>
      <pageMargins left="0" right="0" top="0.5" bottom="0.5" header="0" footer="0"/>
      <printOptions horizontalCentered="1" verticalCentered="1"/>
      <pageSetup scale="78" fitToWidth="2" orientation="landscape" r:id="rId13"/>
      <headerFooter alignWithMargins="0"/>
    </customSheetView>
    <customSheetView guid="{24B34512-AD5F-4011-887B-567D11190E35}" scale="70" colorId="22" fitToPage="1">
      <selection activeCell="F19" sqref="F19"/>
      <pageMargins left="0" right="0" top="0.5" bottom="0.5" header="0" footer="0"/>
      <printOptions horizontalCentered="1" verticalCentered="1"/>
      <pageSetup scale="78" fitToWidth="2" orientation="landscape" r:id="rId14"/>
      <headerFooter alignWithMargins="0"/>
    </customSheetView>
  </customSheetViews>
  <printOptions horizontalCentered="1" verticalCentered="1"/>
  <pageMargins left="0" right="0" top="0.5" bottom="0.5" header="0" footer="0"/>
  <pageSetup scale="80" fitToWidth="2" orientation="landscape" r:id="rId15"/>
  <headerFooter alignWithMargins="0"/>
</worksheet>
</file>

<file path=xl/worksheets/sheet61.xml><?xml version="1.0" encoding="utf-8"?>
<worksheet xmlns="http://schemas.openxmlformats.org/spreadsheetml/2006/main" xmlns:r="http://schemas.openxmlformats.org/officeDocument/2006/relationships">
  <sheetPr transitionEvaluation="1"/>
  <dimension ref="A1:IN103"/>
  <sheetViews>
    <sheetView defaultGridColor="0" topLeftCell="A7" colorId="22" zoomScale="70" zoomScaleNormal="70" workbookViewId="0">
      <selection activeCell="B42" sqref="B42"/>
    </sheetView>
  </sheetViews>
  <sheetFormatPr defaultColWidth="9.6640625" defaultRowHeight="15"/>
  <cols>
    <col min="1" max="1" width="4.6640625" customWidth="1"/>
    <col min="2" max="2" width="41.33203125" customWidth="1"/>
    <col min="3" max="3" width="8.6640625" customWidth="1"/>
    <col min="4" max="6" width="10.6640625" customWidth="1"/>
    <col min="7" max="7" width="12.6640625" customWidth="1"/>
    <col min="8" max="8" width="10.6640625" customWidth="1"/>
    <col min="9" max="9" width="19.6640625" customWidth="1"/>
  </cols>
  <sheetData>
    <row r="1" spans="1:248" ht="15.75" thickBot="1">
      <c r="A1" s="43" t="str">
        <f>'Data Sheet'!$A$49</f>
        <v>Annual Report of Central Hudson Gas &amp; Electric Corp.</v>
      </c>
      <c r="B1" s="71"/>
      <c r="C1" s="71"/>
      <c r="D1" s="71"/>
      <c r="E1" s="71"/>
      <c r="F1" s="71"/>
      <c r="G1" s="191" t="str">
        <f>'Data Sheet'!$A$45</f>
        <v>Year ended December 31, 2013</v>
      </c>
      <c r="H1" s="191"/>
      <c r="I1" s="76"/>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c r="GB1" s="71"/>
      <c r="GC1" s="71"/>
      <c r="GD1" s="71"/>
      <c r="GE1" s="71"/>
      <c r="GF1" s="71"/>
      <c r="GG1" s="71"/>
      <c r="GH1" s="71"/>
      <c r="GI1" s="71"/>
      <c r="GJ1" s="71"/>
      <c r="GK1" s="71"/>
      <c r="GL1" s="71"/>
      <c r="GM1" s="71"/>
      <c r="GN1" s="71"/>
      <c r="GO1" s="71"/>
      <c r="GP1" s="71"/>
      <c r="GQ1" s="71"/>
      <c r="GR1" s="71"/>
      <c r="GS1" s="71"/>
      <c r="GT1" s="71"/>
      <c r="GU1" s="71"/>
      <c r="GV1" s="71"/>
      <c r="GW1" s="71"/>
      <c r="GX1" s="71"/>
      <c r="GY1" s="71"/>
      <c r="GZ1" s="71"/>
      <c r="HA1" s="71"/>
      <c r="HB1" s="71"/>
      <c r="HC1" s="71"/>
      <c r="HD1" s="71"/>
      <c r="HE1" s="71"/>
      <c r="HF1" s="71"/>
      <c r="HG1" s="71"/>
      <c r="HH1" s="71"/>
      <c r="HI1" s="71"/>
      <c r="HJ1" s="71"/>
      <c r="HK1" s="71"/>
      <c r="HL1" s="71"/>
      <c r="HM1" s="71"/>
      <c r="HN1" s="71"/>
      <c r="HO1" s="71"/>
      <c r="HP1" s="71"/>
      <c r="HQ1" s="71"/>
      <c r="HR1" s="71"/>
      <c r="HS1" s="71"/>
      <c r="HT1" s="71"/>
      <c r="HU1" s="71"/>
      <c r="HV1" s="71"/>
      <c r="HW1" s="71"/>
      <c r="HX1" s="71"/>
      <c r="HY1" s="71"/>
      <c r="HZ1" s="71"/>
      <c r="IA1" s="71"/>
      <c r="IB1" s="71"/>
      <c r="IC1" s="71"/>
      <c r="ID1" s="71"/>
      <c r="IE1" s="71"/>
      <c r="IF1" s="71"/>
      <c r="IG1" s="71"/>
      <c r="IH1" s="71"/>
      <c r="II1" s="71"/>
      <c r="IJ1" s="71"/>
      <c r="IK1" s="71"/>
      <c r="IL1" s="71"/>
      <c r="IM1" s="71"/>
      <c r="IN1" s="71"/>
    </row>
    <row r="2" spans="1:248">
      <c r="A2" s="44"/>
      <c r="B2" s="45"/>
      <c r="C2" s="45"/>
      <c r="D2" s="45"/>
      <c r="E2" s="45"/>
      <c r="F2" s="45"/>
      <c r="G2" s="45"/>
      <c r="H2" s="45"/>
      <c r="I2" s="46"/>
    </row>
    <row r="3" spans="1:248" ht="18">
      <c r="A3" s="196" t="s">
        <v>1913</v>
      </c>
      <c r="B3" s="605"/>
      <c r="C3" s="605"/>
      <c r="D3" s="605"/>
      <c r="E3" s="605"/>
      <c r="F3" s="605"/>
      <c r="G3" s="605"/>
      <c r="H3" s="605"/>
      <c r="I3" s="861"/>
    </row>
    <row r="4" spans="1:248">
      <c r="A4" s="50"/>
      <c r="I4" s="51"/>
    </row>
    <row r="5" spans="1:248">
      <c r="A5" s="79"/>
      <c r="B5" s="71" t="s">
        <v>1075</v>
      </c>
      <c r="C5" s="71"/>
      <c r="D5" s="71"/>
      <c r="E5" s="71"/>
      <c r="F5" s="71"/>
      <c r="G5" s="71"/>
      <c r="H5" s="71"/>
      <c r="I5" s="80"/>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row>
    <row r="6" spans="1:248">
      <c r="A6" s="79"/>
      <c r="B6" s="71" t="s">
        <v>1076</v>
      </c>
      <c r="C6" s="71"/>
      <c r="D6" s="71"/>
      <c r="E6" s="71"/>
      <c r="F6" s="71"/>
      <c r="G6" s="71"/>
      <c r="H6" s="71"/>
      <c r="I6" s="80"/>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row>
    <row r="7" spans="1:248">
      <c r="A7" s="79"/>
      <c r="B7" s="71" t="s">
        <v>1077</v>
      </c>
      <c r="C7" s="71"/>
      <c r="D7" s="71"/>
      <c r="E7" s="71"/>
      <c r="F7" s="71"/>
      <c r="G7" s="71"/>
      <c r="H7" s="71"/>
      <c r="I7" s="80"/>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c r="IG7" s="71"/>
      <c r="IH7" s="71"/>
      <c r="II7" s="71"/>
      <c r="IJ7" s="71"/>
      <c r="IK7" s="71"/>
      <c r="IL7" s="71"/>
      <c r="IM7" s="71"/>
      <c r="IN7" s="71"/>
    </row>
    <row r="8" spans="1:248">
      <c r="A8" s="79"/>
      <c r="B8" s="71" t="s">
        <v>324</v>
      </c>
      <c r="C8" s="71"/>
      <c r="D8" s="71"/>
      <c r="E8" s="71"/>
      <c r="F8" s="71"/>
      <c r="G8" s="71"/>
      <c r="H8" s="71"/>
      <c r="I8" s="80"/>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1"/>
      <c r="HS8" s="71"/>
      <c r="HT8" s="71"/>
      <c r="HU8" s="71"/>
      <c r="HV8" s="71"/>
      <c r="HW8" s="71"/>
      <c r="HX8" s="71"/>
      <c r="HY8" s="71"/>
      <c r="HZ8" s="71"/>
      <c r="IA8" s="71"/>
      <c r="IB8" s="71"/>
      <c r="IC8" s="71"/>
      <c r="ID8" s="71"/>
      <c r="IE8" s="71"/>
      <c r="IF8" s="71"/>
      <c r="IG8" s="71"/>
      <c r="IH8" s="71"/>
      <c r="II8" s="71"/>
      <c r="IJ8" s="71"/>
      <c r="IK8" s="71"/>
      <c r="IL8" s="71"/>
      <c r="IM8" s="71"/>
      <c r="IN8" s="71"/>
    </row>
    <row r="9" spans="1:248">
      <c r="A9" s="79"/>
      <c r="B9" s="71" t="s">
        <v>325</v>
      </c>
      <c r="C9" s="71"/>
      <c r="D9" s="71"/>
      <c r="E9" s="71"/>
      <c r="F9" s="71"/>
      <c r="G9" s="71"/>
      <c r="H9" s="71"/>
      <c r="I9" s="80"/>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c r="HA9" s="71"/>
      <c r="HB9" s="71"/>
      <c r="HC9" s="71"/>
      <c r="HD9" s="71"/>
      <c r="HE9" s="71"/>
      <c r="HF9" s="71"/>
      <c r="HG9" s="71"/>
      <c r="HH9" s="71"/>
      <c r="HI9" s="71"/>
      <c r="HJ9" s="71"/>
      <c r="HK9" s="71"/>
      <c r="HL9" s="71"/>
      <c r="HM9" s="71"/>
      <c r="HN9" s="71"/>
      <c r="HO9" s="71"/>
      <c r="HP9" s="71"/>
      <c r="HQ9" s="71"/>
      <c r="HR9" s="71"/>
      <c r="HS9" s="71"/>
      <c r="HT9" s="71"/>
      <c r="HU9" s="71"/>
      <c r="HV9" s="71"/>
      <c r="HW9" s="71"/>
      <c r="HX9" s="71"/>
      <c r="HY9" s="71"/>
      <c r="HZ9" s="71"/>
      <c r="IA9" s="71"/>
      <c r="IB9" s="71"/>
      <c r="IC9" s="71"/>
      <c r="ID9" s="71"/>
      <c r="IE9" s="71"/>
      <c r="IF9" s="71"/>
      <c r="IG9" s="71"/>
      <c r="IH9" s="71"/>
      <c r="II9" s="71"/>
      <c r="IJ9" s="71"/>
      <c r="IK9" s="71"/>
      <c r="IL9" s="71"/>
      <c r="IM9" s="71"/>
      <c r="IN9" s="71"/>
    </row>
    <row r="10" spans="1:248">
      <c r="A10" s="79"/>
      <c r="B10" s="71" t="s">
        <v>326</v>
      </c>
      <c r="C10" s="71"/>
      <c r="D10" s="71"/>
      <c r="E10" s="71"/>
      <c r="F10" s="71"/>
      <c r="G10" s="71"/>
      <c r="H10" s="71"/>
      <c r="I10" s="80"/>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row>
    <row r="11" spans="1:248">
      <c r="A11" s="864"/>
      <c r="B11" s="865"/>
      <c r="C11" s="865"/>
      <c r="D11" s="865"/>
      <c r="E11" s="865"/>
      <c r="F11" s="865"/>
      <c r="G11" s="865"/>
      <c r="H11" s="865"/>
      <c r="I11" s="866"/>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row>
    <row r="12" spans="1:248">
      <c r="A12" s="79"/>
      <c r="B12" s="867"/>
      <c r="C12" s="868"/>
      <c r="D12" s="71"/>
      <c r="E12" s="868"/>
      <c r="F12" s="868"/>
      <c r="G12" s="868"/>
      <c r="H12" s="76" t="s">
        <v>327</v>
      </c>
      <c r="I12" s="77"/>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row>
    <row r="13" spans="1:248">
      <c r="A13" s="79"/>
      <c r="B13" s="867"/>
      <c r="C13" s="1013" t="s">
        <v>328</v>
      </c>
      <c r="D13" s="76" t="s">
        <v>778</v>
      </c>
      <c r="E13" s="869"/>
      <c r="F13" s="868"/>
      <c r="G13" s="868"/>
      <c r="H13" s="76" t="s">
        <v>329</v>
      </c>
      <c r="I13" s="77"/>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row>
    <row r="14" spans="1:248">
      <c r="A14" s="79"/>
      <c r="B14" s="867"/>
      <c r="C14" s="1013" t="s">
        <v>330</v>
      </c>
      <c r="D14" s="865"/>
      <c r="E14" s="870"/>
      <c r="F14" s="868"/>
      <c r="G14" s="868"/>
      <c r="H14" s="865"/>
      <c r="I14" s="866"/>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row>
    <row r="15" spans="1:248">
      <c r="A15" s="79"/>
      <c r="B15" s="867"/>
      <c r="C15" s="1013" t="s">
        <v>331</v>
      </c>
      <c r="D15" s="1013" t="s">
        <v>138</v>
      </c>
      <c r="E15" s="1013" t="s">
        <v>136</v>
      </c>
      <c r="F15" s="868"/>
      <c r="G15" s="1013" t="s">
        <v>332</v>
      </c>
      <c r="H15" s="868"/>
      <c r="I15" s="1014" t="s">
        <v>333</v>
      </c>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row>
    <row r="16" spans="1:248">
      <c r="A16" s="1015" t="s">
        <v>2411</v>
      </c>
      <c r="B16" s="1016" t="s">
        <v>2485</v>
      </c>
      <c r="C16" s="1013" t="s">
        <v>334</v>
      </c>
      <c r="D16" s="1013" t="s">
        <v>335</v>
      </c>
      <c r="E16" s="1013" t="s">
        <v>137</v>
      </c>
      <c r="F16" s="1013" t="s">
        <v>2491</v>
      </c>
      <c r="G16" s="1013" t="s">
        <v>336</v>
      </c>
      <c r="H16" s="1013" t="s">
        <v>337</v>
      </c>
      <c r="I16" s="1014" t="s">
        <v>338</v>
      </c>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row>
    <row r="17" spans="1:248">
      <c r="A17" s="1017" t="s">
        <v>2417</v>
      </c>
      <c r="B17" s="1676" t="s">
        <v>2512</v>
      </c>
      <c r="C17" s="1018" t="s">
        <v>2513</v>
      </c>
      <c r="D17" s="1018" t="s">
        <v>644</v>
      </c>
      <c r="E17" s="1018" t="s">
        <v>693</v>
      </c>
      <c r="F17" s="1018" t="s">
        <v>1725</v>
      </c>
      <c r="G17" s="1018" t="s">
        <v>1726</v>
      </c>
      <c r="H17" s="1018" t="s">
        <v>1727</v>
      </c>
      <c r="I17" s="1019" t="s">
        <v>1728</v>
      </c>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row>
    <row r="18" spans="1:248" ht="13.9" customHeight="1">
      <c r="A18" s="79">
        <v>1</v>
      </c>
      <c r="B18" s="867" t="s">
        <v>646</v>
      </c>
      <c r="C18" s="868">
        <v>156</v>
      </c>
      <c r="D18" s="868">
        <v>58944</v>
      </c>
      <c r="E18" s="868">
        <v>364</v>
      </c>
      <c r="F18" s="868">
        <v>81017</v>
      </c>
      <c r="G18" s="868">
        <v>39865</v>
      </c>
      <c r="H18" s="1505" t="s">
        <v>3494</v>
      </c>
      <c r="I18" s="80">
        <v>2553942</v>
      </c>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c r="GL18" s="71"/>
      <c r="GM18" s="71"/>
      <c r="GN18" s="71"/>
      <c r="GO18" s="71"/>
      <c r="GP18" s="71"/>
      <c r="GQ18" s="71"/>
      <c r="GR18" s="71"/>
      <c r="GS18" s="71"/>
      <c r="GT18" s="71"/>
      <c r="GU18" s="71"/>
      <c r="GV18" s="71"/>
      <c r="GW18" s="71"/>
      <c r="GX18" s="71"/>
      <c r="GY18" s="71"/>
      <c r="GZ18" s="71"/>
      <c r="HA18" s="71"/>
      <c r="HB18" s="71"/>
      <c r="HC18" s="71"/>
      <c r="HD18" s="71"/>
      <c r="HE18" s="71"/>
      <c r="HF18" s="71"/>
      <c r="HG18" s="71"/>
      <c r="HH18" s="71"/>
      <c r="HI18" s="71"/>
      <c r="HJ18" s="71"/>
      <c r="HK18" s="71"/>
      <c r="HL18" s="71"/>
      <c r="HM18" s="71"/>
      <c r="HN18" s="71"/>
      <c r="HO18" s="71"/>
      <c r="HP18" s="71"/>
      <c r="HQ18" s="71"/>
      <c r="HR18" s="71"/>
      <c r="HS18" s="71"/>
      <c r="HT18" s="71"/>
      <c r="HU18" s="71"/>
      <c r="HV18" s="71"/>
      <c r="HW18" s="71"/>
      <c r="HX18" s="71"/>
      <c r="HY18" s="71"/>
      <c r="HZ18" s="71"/>
      <c r="IA18" s="71"/>
      <c r="IB18" s="71"/>
      <c r="IC18" s="71"/>
      <c r="ID18" s="71"/>
      <c r="IE18" s="71"/>
      <c r="IF18" s="71"/>
      <c r="IG18" s="71"/>
      <c r="IH18" s="71"/>
      <c r="II18" s="71"/>
      <c r="IJ18" s="71"/>
      <c r="IK18" s="71"/>
      <c r="IL18" s="71"/>
      <c r="IM18" s="71"/>
      <c r="IN18" s="71"/>
    </row>
    <row r="19" spans="1:248" ht="13.9" customHeight="1">
      <c r="A19" s="79">
        <v>2</v>
      </c>
      <c r="B19" s="867"/>
      <c r="C19" s="868"/>
      <c r="D19" s="868"/>
      <c r="E19" s="868"/>
      <c r="F19" s="868"/>
      <c r="G19" s="868"/>
      <c r="H19" s="1505" t="s">
        <v>3495</v>
      </c>
      <c r="I19" s="80">
        <v>255976</v>
      </c>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c r="GL19" s="71"/>
      <c r="GM19" s="71"/>
      <c r="GN19" s="71"/>
      <c r="GO19" s="71"/>
      <c r="GP19" s="71"/>
      <c r="GQ19" s="71"/>
      <c r="GR19" s="71"/>
      <c r="GS19" s="71"/>
      <c r="GT19" s="71"/>
      <c r="GU19" s="71"/>
      <c r="GV19" s="71"/>
      <c r="GW19" s="71"/>
      <c r="GX19" s="71"/>
      <c r="GY19" s="71"/>
      <c r="GZ19" s="71"/>
      <c r="HA19" s="71"/>
      <c r="HB19" s="71"/>
      <c r="HC19" s="71"/>
      <c r="HD19" s="71"/>
      <c r="HE19" s="71"/>
      <c r="HF19" s="71"/>
      <c r="HG19" s="71"/>
      <c r="HH19" s="71"/>
      <c r="HI19" s="71"/>
      <c r="HJ19" s="71"/>
      <c r="HK19" s="71"/>
      <c r="HL19" s="71"/>
      <c r="HM19" s="71"/>
      <c r="HN19" s="71"/>
      <c r="HO19" s="71"/>
      <c r="HP19" s="71"/>
      <c r="HQ19" s="71"/>
      <c r="HR19" s="71"/>
      <c r="HS19" s="71"/>
      <c r="HT19" s="71"/>
      <c r="HU19" s="71"/>
      <c r="HV19" s="71"/>
      <c r="HW19" s="71"/>
      <c r="HX19" s="71"/>
      <c r="HY19" s="71"/>
      <c r="HZ19" s="71"/>
      <c r="IA19" s="71"/>
      <c r="IB19" s="71"/>
      <c r="IC19" s="71"/>
      <c r="ID19" s="71"/>
      <c r="IE19" s="71"/>
      <c r="IF19" s="71"/>
      <c r="IG19" s="71"/>
      <c r="IH19" s="71"/>
      <c r="II19" s="71"/>
      <c r="IJ19" s="71"/>
      <c r="IK19" s="71"/>
      <c r="IL19" s="71"/>
      <c r="IM19" s="71"/>
      <c r="IN19" s="71"/>
    </row>
    <row r="20" spans="1:248" ht="13.9" customHeight="1">
      <c r="A20" s="79">
        <v>3</v>
      </c>
      <c r="B20" s="871"/>
      <c r="C20" s="868"/>
      <c r="D20" s="868"/>
      <c r="E20" s="872"/>
      <c r="F20" s="868"/>
      <c r="G20" s="868"/>
      <c r="H20" s="1505" t="s">
        <v>3496</v>
      </c>
      <c r="I20" s="80">
        <v>1939734</v>
      </c>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c r="IB20" s="71"/>
      <c r="IC20" s="71"/>
      <c r="ID20" s="71"/>
      <c r="IE20" s="71"/>
      <c r="IF20" s="71"/>
      <c r="IG20" s="71"/>
      <c r="IH20" s="71"/>
      <c r="II20" s="71"/>
      <c r="IJ20" s="71"/>
      <c r="IK20" s="71"/>
      <c r="IL20" s="71"/>
      <c r="IM20" s="71"/>
      <c r="IN20" s="71"/>
    </row>
    <row r="21" spans="1:248" ht="13.9" customHeight="1">
      <c r="A21" s="79">
        <v>4</v>
      </c>
      <c r="B21" s="867"/>
      <c r="C21" s="868"/>
      <c r="D21" s="868"/>
      <c r="E21" s="872"/>
      <c r="F21" s="868"/>
      <c r="G21" s="868"/>
      <c r="H21" s="1505" t="s">
        <v>3497</v>
      </c>
      <c r="I21" s="80">
        <v>933578</v>
      </c>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row>
    <row r="22" spans="1:248" ht="13.9" customHeight="1">
      <c r="A22" s="79">
        <v>5</v>
      </c>
      <c r="B22" s="867"/>
      <c r="C22" s="868"/>
      <c r="D22" s="868"/>
      <c r="E22" s="868"/>
      <c r="F22" s="868"/>
      <c r="G22" s="868"/>
      <c r="H22" s="1505" t="s">
        <v>3498</v>
      </c>
      <c r="I22" s="80">
        <v>551143</v>
      </c>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c r="HH22" s="71"/>
      <c r="HI22" s="71"/>
      <c r="HJ22" s="71"/>
      <c r="HK22" s="71"/>
      <c r="HL22" s="71"/>
      <c r="HM22" s="71"/>
      <c r="HN22" s="71"/>
      <c r="HO22" s="71"/>
      <c r="HP22" s="71"/>
      <c r="HQ22" s="71"/>
      <c r="HR22" s="71"/>
      <c r="HS22" s="71"/>
      <c r="HT22" s="71"/>
      <c r="HU22" s="71"/>
      <c r="HV22" s="71"/>
      <c r="HW22" s="71"/>
      <c r="HX22" s="71"/>
      <c r="HY22" s="71"/>
      <c r="HZ22" s="71"/>
      <c r="IA22" s="71"/>
      <c r="IB22" s="71"/>
      <c r="IC22" s="71"/>
      <c r="ID22" s="71"/>
      <c r="IE22" s="71"/>
      <c r="IF22" s="71"/>
      <c r="IG22" s="71"/>
      <c r="IH22" s="71"/>
      <c r="II22" s="71"/>
      <c r="IJ22" s="71"/>
      <c r="IK22" s="71"/>
      <c r="IL22" s="71"/>
      <c r="IM22" s="71"/>
      <c r="IN22" s="71"/>
    </row>
    <row r="23" spans="1:248" ht="13.9" customHeight="1">
      <c r="A23" s="79">
        <v>6</v>
      </c>
      <c r="B23" s="867"/>
      <c r="C23" s="868"/>
      <c r="D23" s="868"/>
      <c r="E23" s="868"/>
      <c r="F23" s="868"/>
      <c r="G23" s="868"/>
      <c r="H23" s="1505" t="s">
        <v>3499</v>
      </c>
      <c r="I23" s="80">
        <v>122795</v>
      </c>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row>
    <row r="24" spans="1:248" ht="13.9" customHeight="1">
      <c r="A24" s="79">
        <v>7</v>
      </c>
      <c r="B24" s="867"/>
      <c r="C24" s="868"/>
      <c r="D24" s="868"/>
      <c r="E24" s="868"/>
      <c r="F24" s="868"/>
      <c r="G24" s="868"/>
      <c r="H24" s="1505" t="s">
        <v>3500</v>
      </c>
      <c r="I24" s="80">
        <v>15005</v>
      </c>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c r="HR24" s="71"/>
      <c r="HS24" s="71"/>
      <c r="HT24" s="71"/>
      <c r="HU24" s="71"/>
      <c r="HV24" s="71"/>
      <c r="HW24" s="71"/>
      <c r="HX24" s="71"/>
      <c r="HY24" s="71"/>
      <c r="HZ24" s="71"/>
      <c r="IA24" s="71"/>
      <c r="IB24" s="71"/>
      <c r="IC24" s="71"/>
      <c r="ID24" s="71"/>
      <c r="IE24" s="71"/>
      <c r="IF24" s="71"/>
      <c r="IG24" s="71"/>
      <c r="IH24" s="71"/>
      <c r="II24" s="71"/>
      <c r="IJ24" s="71"/>
      <c r="IK24" s="71"/>
      <c r="IL24" s="71"/>
      <c r="IM24" s="71"/>
      <c r="IN24" s="71"/>
    </row>
    <row r="25" spans="1:248" ht="13.9" customHeight="1">
      <c r="A25" s="79">
        <v>8</v>
      </c>
      <c r="B25" s="867"/>
      <c r="C25" s="868"/>
      <c r="D25" s="868"/>
      <c r="E25" s="868"/>
      <c r="F25" s="868"/>
      <c r="G25" s="868"/>
      <c r="H25" s="1505" t="s">
        <v>3501</v>
      </c>
      <c r="I25" s="80">
        <v>3502</v>
      </c>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row>
    <row r="26" spans="1:248" ht="13.9" customHeight="1">
      <c r="A26" s="79">
        <v>9</v>
      </c>
      <c r="B26" s="867"/>
      <c r="C26" s="868"/>
      <c r="D26" s="868"/>
      <c r="E26" s="868"/>
      <c r="F26" s="868"/>
      <c r="G26" s="868"/>
      <c r="H26" s="1505" t="s">
        <v>3502</v>
      </c>
      <c r="I26" s="80">
        <v>139</v>
      </c>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c r="HR26" s="71"/>
      <c r="HS26" s="71"/>
      <c r="HT26" s="71"/>
      <c r="HU26" s="71"/>
      <c r="HV26" s="71"/>
      <c r="HW26" s="71"/>
      <c r="HX26" s="71"/>
      <c r="HY26" s="71"/>
      <c r="HZ26" s="71"/>
      <c r="IA26" s="71"/>
      <c r="IB26" s="71"/>
      <c r="IC26" s="71"/>
      <c r="ID26" s="71"/>
      <c r="IE26" s="71"/>
      <c r="IF26" s="71"/>
      <c r="IG26" s="71"/>
      <c r="IH26" s="71"/>
      <c r="II26" s="71"/>
      <c r="IJ26" s="71"/>
      <c r="IK26" s="71"/>
      <c r="IL26" s="71"/>
      <c r="IM26" s="71"/>
      <c r="IN26" s="71"/>
    </row>
    <row r="27" spans="1:248" ht="13.9" customHeight="1">
      <c r="A27" s="79">
        <v>10</v>
      </c>
      <c r="B27" s="867"/>
      <c r="C27" s="868"/>
      <c r="D27" s="868"/>
      <c r="E27" s="872"/>
      <c r="F27" s="868"/>
      <c r="G27" s="868"/>
      <c r="H27" s="868"/>
      <c r="I27" s="80"/>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row>
    <row r="28" spans="1:248" ht="13.9" customHeight="1">
      <c r="A28" s="79">
        <v>11</v>
      </c>
      <c r="B28" s="867"/>
      <c r="C28" s="868"/>
      <c r="D28" s="868"/>
      <c r="E28" s="868"/>
      <c r="F28" s="868"/>
      <c r="G28" s="868"/>
      <c r="H28" s="868"/>
      <c r="I28" s="80"/>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c r="HR28" s="71"/>
      <c r="HS28" s="71"/>
      <c r="HT28" s="71"/>
      <c r="HU28" s="71"/>
      <c r="HV28" s="71"/>
      <c r="HW28" s="71"/>
      <c r="HX28" s="71"/>
      <c r="HY28" s="71"/>
      <c r="HZ28" s="71"/>
      <c r="IA28" s="71"/>
      <c r="IB28" s="71"/>
      <c r="IC28" s="71"/>
      <c r="ID28" s="71"/>
      <c r="IE28" s="71"/>
      <c r="IF28" s="71"/>
      <c r="IG28" s="71"/>
      <c r="IH28" s="71"/>
      <c r="II28" s="71"/>
      <c r="IJ28" s="71"/>
      <c r="IK28" s="71"/>
      <c r="IL28" s="71"/>
      <c r="IM28" s="71"/>
      <c r="IN28" s="71"/>
    </row>
    <row r="29" spans="1:248" ht="13.9" customHeight="1">
      <c r="A29" s="79">
        <v>12</v>
      </c>
      <c r="B29" s="867"/>
      <c r="C29" s="868"/>
      <c r="D29" s="868"/>
      <c r="E29" s="868"/>
      <c r="F29" s="868"/>
      <c r="G29" s="868"/>
      <c r="H29" s="868"/>
      <c r="I29" s="80"/>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c r="HR29" s="71"/>
      <c r="HS29" s="71"/>
      <c r="HT29" s="71"/>
      <c r="HU29" s="71"/>
      <c r="HV29" s="71"/>
      <c r="HW29" s="71"/>
      <c r="HX29" s="71"/>
      <c r="HY29" s="71"/>
      <c r="HZ29" s="71"/>
      <c r="IA29" s="71"/>
      <c r="IB29" s="71"/>
      <c r="IC29" s="71"/>
      <c r="ID29" s="71"/>
      <c r="IE29" s="71"/>
      <c r="IF29" s="71"/>
      <c r="IG29" s="71"/>
      <c r="IH29" s="71"/>
      <c r="II29" s="71"/>
      <c r="IJ29" s="71"/>
      <c r="IK29" s="71"/>
      <c r="IL29" s="71"/>
      <c r="IM29" s="71"/>
      <c r="IN29" s="71"/>
    </row>
    <row r="30" spans="1:248" ht="13.9" customHeight="1">
      <c r="A30" s="79">
        <v>13</v>
      </c>
      <c r="B30" s="867"/>
      <c r="C30" s="868"/>
      <c r="D30" s="868"/>
      <c r="E30" s="868"/>
      <c r="F30" s="868"/>
      <c r="G30" s="868"/>
      <c r="H30" s="868"/>
      <c r="I30" s="80"/>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row>
    <row r="31" spans="1:248" ht="13.9" customHeight="1">
      <c r="A31" s="79">
        <v>14</v>
      </c>
      <c r="B31" s="867"/>
      <c r="C31" s="868"/>
      <c r="D31" s="868"/>
      <c r="E31" s="868"/>
      <c r="F31" s="868"/>
      <c r="G31" s="868"/>
      <c r="H31" s="868"/>
      <c r="I31" s="80"/>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c r="HR31" s="71"/>
      <c r="HS31" s="71"/>
      <c r="HT31" s="71"/>
      <c r="HU31" s="71"/>
      <c r="HV31" s="71"/>
      <c r="HW31" s="71"/>
      <c r="HX31" s="71"/>
      <c r="HY31" s="71"/>
      <c r="HZ31" s="71"/>
      <c r="IA31" s="71"/>
      <c r="IB31" s="71"/>
      <c r="IC31" s="71"/>
      <c r="ID31" s="71"/>
      <c r="IE31" s="71"/>
      <c r="IF31" s="71"/>
      <c r="IG31" s="71"/>
      <c r="IH31" s="71"/>
      <c r="II31" s="71"/>
      <c r="IJ31" s="71"/>
      <c r="IK31" s="71"/>
      <c r="IL31" s="71"/>
      <c r="IM31" s="71"/>
      <c r="IN31" s="71"/>
    </row>
    <row r="32" spans="1:248" ht="13.9" customHeight="1">
      <c r="A32" s="79">
        <v>15</v>
      </c>
      <c r="B32" s="867"/>
      <c r="C32" s="868"/>
      <c r="D32" s="868"/>
      <c r="E32" s="868"/>
      <c r="F32" s="868"/>
      <c r="G32" s="868"/>
      <c r="H32" s="868"/>
      <c r="I32" s="80"/>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c r="GJ32" s="71"/>
      <c r="GK32" s="71"/>
      <c r="GL32" s="71"/>
      <c r="GM32" s="71"/>
      <c r="GN32" s="71"/>
      <c r="GO32" s="71"/>
      <c r="GP32" s="71"/>
      <c r="GQ32" s="71"/>
      <c r="GR32" s="71"/>
      <c r="GS32" s="71"/>
      <c r="GT32" s="71"/>
      <c r="GU32" s="71"/>
      <c r="GV32" s="71"/>
      <c r="GW32" s="71"/>
      <c r="GX32" s="71"/>
      <c r="GY32" s="71"/>
      <c r="GZ32" s="71"/>
      <c r="HA32" s="71"/>
      <c r="HB32" s="71"/>
      <c r="HC32" s="71"/>
      <c r="HD32" s="71"/>
      <c r="HE32" s="71"/>
      <c r="HF32" s="71"/>
      <c r="HG32" s="71"/>
      <c r="HH32" s="71"/>
      <c r="HI32" s="71"/>
      <c r="HJ32" s="71"/>
      <c r="HK32" s="71"/>
      <c r="HL32" s="71"/>
      <c r="HM32" s="71"/>
      <c r="HN32" s="71"/>
      <c r="HO32" s="71"/>
      <c r="HP32" s="71"/>
      <c r="HQ32" s="71"/>
      <c r="HR32" s="71"/>
      <c r="HS32" s="71"/>
      <c r="HT32" s="71"/>
      <c r="HU32" s="71"/>
      <c r="HV32" s="71"/>
      <c r="HW32" s="71"/>
      <c r="HX32" s="71"/>
      <c r="HY32" s="71"/>
      <c r="HZ32" s="71"/>
      <c r="IA32" s="71"/>
      <c r="IB32" s="71"/>
      <c r="IC32" s="71"/>
      <c r="ID32" s="71"/>
      <c r="IE32" s="71"/>
      <c r="IF32" s="71"/>
      <c r="IG32" s="71"/>
      <c r="IH32" s="71"/>
      <c r="II32" s="71"/>
      <c r="IJ32" s="71"/>
      <c r="IK32" s="71"/>
      <c r="IL32" s="71"/>
      <c r="IM32" s="71"/>
      <c r="IN32" s="71"/>
    </row>
    <row r="33" spans="1:248" ht="13.9" customHeight="1">
      <c r="A33" s="79">
        <v>16</v>
      </c>
      <c r="B33" s="867"/>
      <c r="C33" s="868"/>
      <c r="D33" s="868"/>
      <c r="E33" s="868"/>
      <c r="F33" s="868"/>
      <c r="G33" s="868"/>
      <c r="H33" s="868"/>
      <c r="I33" s="80"/>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c r="FS33" s="71"/>
      <c r="FT33" s="71"/>
      <c r="FU33" s="71"/>
      <c r="FV33" s="71"/>
      <c r="FW33" s="71"/>
      <c r="FX33" s="71"/>
      <c r="FY33" s="71"/>
      <c r="FZ33" s="71"/>
      <c r="GA33" s="71"/>
      <c r="GB33" s="71"/>
      <c r="GC33" s="71"/>
      <c r="GD33" s="71"/>
      <c r="GE33" s="71"/>
      <c r="GF33" s="71"/>
      <c r="GG33" s="71"/>
      <c r="GH33" s="71"/>
      <c r="GI33" s="71"/>
      <c r="GJ33" s="71"/>
      <c r="GK33" s="71"/>
      <c r="GL33" s="71"/>
      <c r="GM33" s="71"/>
      <c r="GN33" s="71"/>
      <c r="GO33" s="71"/>
      <c r="GP33" s="71"/>
      <c r="GQ33" s="71"/>
      <c r="GR33" s="71"/>
      <c r="GS33" s="71"/>
      <c r="GT33" s="71"/>
      <c r="GU33" s="71"/>
      <c r="GV33" s="71"/>
      <c r="GW33" s="71"/>
      <c r="GX33" s="71"/>
      <c r="GY33" s="71"/>
      <c r="GZ33" s="71"/>
      <c r="HA33" s="71"/>
      <c r="HB33" s="71"/>
      <c r="HC33" s="71"/>
      <c r="HD33" s="71"/>
      <c r="HE33" s="71"/>
      <c r="HF33" s="71"/>
      <c r="HG33" s="71"/>
      <c r="HH33" s="71"/>
      <c r="HI33" s="71"/>
      <c r="HJ33" s="71"/>
      <c r="HK33" s="71"/>
      <c r="HL33" s="71"/>
      <c r="HM33" s="71"/>
      <c r="HN33" s="71"/>
      <c r="HO33" s="71"/>
      <c r="HP33" s="71"/>
      <c r="HQ33" s="71"/>
      <c r="HR33" s="71"/>
      <c r="HS33" s="71"/>
      <c r="HT33" s="71"/>
      <c r="HU33" s="71"/>
      <c r="HV33" s="71"/>
      <c r="HW33" s="71"/>
      <c r="HX33" s="71"/>
      <c r="HY33" s="71"/>
      <c r="HZ33" s="71"/>
      <c r="IA33" s="71"/>
      <c r="IB33" s="71"/>
      <c r="IC33" s="71"/>
      <c r="ID33" s="71"/>
      <c r="IE33" s="71"/>
      <c r="IF33" s="71"/>
      <c r="IG33" s="71"/>
      <c r="IH33" s="71"/>
      <c r="II33" s="71"/>
      <c r="IJ33" s="71"/>
      <c r="IK33" s="71"/>
      <c r="IL33" s="71"/>
      <c r="IM33" s="71"/>
      <c r="IN33" s="71"/>
    </row>
    <row r="34" spans="1:248" ht="13.9" customHeight="1">
      <c r="A34" s="79">
        <v>17</v>
      </c>
      <c r="B34" s="867"/>
      <c r="C34" s="868"/>
      <c r="D34" s="868"/>
      <c r="E34" s="868"/>
      <c r="F34" s="868"/>
      <c r="G34" s="868"/>
      <c r="H34" s="868"/>
      <c r="I34" s="80"/>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c r="GJ34" s="71"/>
      <c r="GK34" s="71"/>
      <c r="GL34" s="71"/>
      <c r="GM34" s="71"/>
      <c r="GN34" s="71"/>
      <c r="GO34" s="71"/>
      <c r="GP34" s="71"/>
      <c r="GQ34" s="71"/>
      <c r="GR34" s="71"/>
      <c r="GS34" s="71"/>
      <c r="GT34" s="71"/>
      <c r="GU34" s="71"/>
      <c r="GV34" s="71"/>
      <c r="GW34" s="71"/>
      <c r="GX34" s="71"/>
      <c r="GY34" s="71"/>
      <c r="GZ34" s="71"/>
      <c r="HA34" s="71"/>
      <c r="HB34" s="71"/>
      <c r="HC34" s="71"/>
      <c r="HD34" s="71"/>
      <c r="HE34" s="71"/>
      <c r="HF34" s="71"/>
      <c r="HG34" s="71"/>
      <c r="HH34" s="71"/>
      <c r="HI34" s="71"/>
      <c r="HJ34" s="71"/>
      <c r="HK34" s="71"/>
      <c r="HL34" s="71"/>
      <c r="HM34" s="71"/>
      <c r="HN34" s="71"/>
      <c r="HO34" s="71"/>
      <c r="HP34" s="71"/>
      <c r="HQ34" s="71"/>
      <c r="HR34" s="71"/>
      <c r="HS34" s="71"/>
      <c r="HT34" s="71"/>
      <c r="HU34" s="71"/>
      <c r="HV34" s="71"/>
      <c r="HW34" s="71"/>
      <c r="HX34" s="71"/>
      <c r="HY34" s="71"/>
      <c r="HZ34" s="71"/>
      <c r="IA34" s="71"/>
      <c r="IB34" s="71"/>
      <c r="IC34" s="71"/>
      <c r="ID34" s="71"/>
      <c r="IE34" s="71"/>
      <c r="IF34" s="71"/>
      <c r="IG34" s="71"/>
      <c r="IH34" s="71"/>
      <c r="II34" s="71"/>
      <c r="IJ34" s="71"/>
      <c r="IK34" s="71"/>
      <c r="IL34" s="71"/>
      <c r="IM34" s="71"/>
      <c r="IN34" s="71"/>
    </row>
    <row r="35" spans="1:248" ht="13.9" customHeight="1">
      <c r="A35" s="79">
        <v>18</v>
      </c>
      <c r="B35" s="867"/>
      <c r="C35" s="868"/>
      <c r="D35" s="868"/>
      <c r="E35" s="868"/>
      <c r="F35" s="868"/>
      <c r="G35" s="868"/>
      <c r="H35" s="868"/>
      <c r="I35" s="80"/>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c r="HL35" s="71"/>
      <c r="HM35" s="71"/>
      <c r="HN35" s="71"/>
      <c r="HO35" s="71"/>
      <c r="HP35" s="71"/>
      <c r="HQ35" s="71"/>
      <c r="HR35" s="71"/>
      <c r="HS35" s="71"/>
      <c r="HT35" s="71"/>
      <c r="HU35" s="71"/>
      <c r="HV35" s="71"/>
      <c r="HW35" s="71"/>
      <c r="HX35" s="71"/>
      <c r="HY35" s="71"/>
      <c r="HZ35" s="71"/>
      <c r="IA35" s="71"/>
      <c r="IB35" s="71"/>
      <c r="IC35" s="71"/>
      <c r="ID35" s="71"/>
      <c r="IE35" s="71"/>
      <c r="IF35" s="71"/>
      <c r="IG35" s="71"/>
      <c r="IH35" s="71"/>
      <c r="II35" s="71"/>
      <c r="IJ35" s="71"/>
      <c r="IK35" s="71"/>
      <c r="IL35" s="71"/>
      <c r="IM35" s="71"/>
      <c r="IN35" s="71"/>
    </row>
    <row r="36" spans="1:248" ht="13.9" customHeight="1">
      <c r="A36" s="79">
        <v>19</v>
      </c>
      <c r="B36" s="1654"/>
      <c r="C36" s="868"/>
      <c r="D36" s="868"/>
      <c r="E36" s="868"/>
      <c r="F36" s="868"/>
      <c r="G36" s="868"/>
      <c r="H36" s="868"/>
      <c r="I36" s="8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c r="FQ36" s="71"/>
      <c r="FR36" s="71"/>
      <c r="FS36" s="71"/>
      <c r="FT36" s="71"/>
      <c r="FU36" s="71"/>
      <c r="FV36" s="71"/>
      <c r="FW36" s="71"/>
      <c r="FX36" s="71"/>
      <c r="FY36" s="71"/>
      <c r="FZ36" s="71"/>
      <c r="GA36" s="71"/>
      <c r="GB36" s="71"/>
      <c r="GC36" s="71"/>
      <c r="GD36" s="71"/>
      <c r="GE36" s="71"/>
      <c r="GF36" s="71"/>
      <c r="GG36" s="71"/>
      <c r="GH36" s="71"/>
      <c r="GI36" s="71"/>
      <c r="GJ36" s="71"/>
      <c r="GK36" s="71"/>
      <c r="GL36" s="71"/>
      <c r="GM36" s="71"/>
      <c r="GN36" s="71"/>
      <c r="GO36" s="71"/>
      <c r="GP36" s="71"/>
      <c r="GQ36" s="71"/>
      <c r="GR36" s="71"/>
      <c r="GS36" s="71"/>
      <c r="GT36" s="71"/>
      <c r="GU36" s="71"/>
      <c r="GV36" s="71"/>
      <c r="GW36" s="71"/>
      <c r="GX36" s="71"/>
      <c r="GY36" s="71"/>
      <c r="GZ36" s="71"/>
      <c r="HA36" s="71"/>
      <c r="HB36" s="71"/>
      <c r="HC36" s="71"/>
      <c r="HD36" s="71"/>
      <c r="HE36" s="71"/>
      <c r="HF36" s="71"/>
      <c r="HG36" s="71"/>
      <c r="HH36" s="71"/>
      <c r="HI36" s="71"/>
      <c r="HJ36" s="71"/>
      <c r="HK36" s="71"/>
      <c r="HL36" s="71"/>
      <c r="HM36" s="71"/>
      <c r="HN36" s="71"/>
      <c r="HO36" s="71"/>
      <c r="HP36" s="71"/>
      <c r="HQ36" s="71"/>
      <c r="HR36" s="71"/>
      <c r="HS36" s="71"/>
      <c r="HT36" s="71"/>
      <c r="HU36" s="71"/>
      <c r="HV36" s="71"/>
      <c r="HW36" s="71"/>
      <c r="HX36" s="71"/>
      <c r="HY36" s="71"/>
      <c r="HZ36" s="71"/>
      <c r="IA36" s="71"/>
      <c r="IB36" s="71"/>
      <c r="IC36" s="71"/>
      <c r="ID36" s="71"/>
      <c r="IE36" s="71"/>
      <c r="IF36" s="71"/>
      <c r="IG36" s="71"/>
      <c r="IH36" s="71"/>
      <c r="II36" s="71"/>
      <c r="IJ36" s="71"/>
      <c r="IK36" s="71"/>
      <c r="IL36" s="71"/>
      <c r="IM36" s="71"/>
      <c r="IN36" s="71"/>
    </row>
    <row r="37" spans="1:248" ht="13.9" customHeight="1">
      <c r="A37" s="79">
        <v>20</v>
      </c>
      <c r="B37" s="867"/>
      <c r="C37" s="868"/>
      <c r="D37" s="868"/>
      <c r="E37" s="868"/>
      <c r="F37" s="868"/>
      <c r="G37" s="868"/>
      <c r="H37" s="868"/>
      <c r="I37" s="80"/>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1"/>
      <c r="GS37" s="71"/>
      <c r="GT37" s="71"/>
      <c r="GU37" s="71"/>
      <c r="GV37" s="71"/>
      <c r="GW37" s="71"/>
      <c r="GX37" s="71"/>
      <c r="GY37" s="71"/>
      <c r="GZ37" s="71"/>
      <c r="HA37" s="71"/>
      <c r="HB37" s="71"/>
      <c r="HC37" s="71"/>
      <c r="HD37" s="71"/>
      <c r="HE37" s="71"/>
      <c r="HF37" s="71"/>
      <c r="HG37" s="71"/>
      <c r="HH37" s="71"/>
      <c r="HI37" s="71"/>
      <c r="HJ37" s="71"/>
      <c r="HK37" s="71"/>
      <c r="HL37" s="71"/>
      <c r="HM37" s="71"/>
      <c r="HN37" s="71"/>
      <c r="HO37" s="71"/>
      <c r="HP37" s="71"/>
      <c r="HQ37" s="71"/>
      <c r="HR37" s="71"/>
      <c r="HS37" s="71"/>
      <c r="HT37" s="71"/>
      <c r="HU37" s="71"/>
      <c r="HV37" s="71"/>
      <c r="HW37" s="71"/>
      <c r="HX37" s="71"/>
      <c r="HY37" s="71"/>
      <c r="HZ37" s="71"/>
      <c r="IA37" s="71"/>
      <c r="IB37" s="71"/>
      <c r="IC37" s="71"/>
      <c r="ID37" s="71"/>
      <c r="IE37" s="71"/>
      <c r="IF37" s="71"/>
      <c r="IG37" s="71"/>
      <c r="IH37" s="71"/>
      <c r="II37" s="71"/>
      <c r="IJ37" s="71"/>
      <c r="IK37" s="71"/>
      <c r="IL37" s="71"/>
      <c r="IM37" s="71"/>
      <c r="IN37" s="71"/>
    </row>
    <row r="38" spans="1:248" ht="13.9" customHeight="1">
      <c r="A38" s="79">
        <v>21</v>
      </c>
      <c r="B38" s="867"/>
      <c r="C38" s="868"/>
      <c r="D38" s="868"/>
      <c r="E38" s="868"/>
      <c r="F38" s="868"/>
      <c r="G38" s="868"/>
      <c r="H38" s="868"/>
      <c r="I38" s="80"/>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c r="GJ38" s="71"/>
      <c r="GK38" s="71"/>
      <c r="GL38" s="71"/>
      <c r="GM38" s="71"/>
      <c r="GN38" s="71"/>
      <c r="GO38" s="71"/>
      <c r="GP38" s="71"/>
      <c r="GQ38" s="71"/>
      <c r="GR38" s="71"/>
      <c r="GS38" s="71"/>
      <c r="GT38" s="71"/>
      <c r="GU38" s="71"/>
      <c r="GV38" s="71"/>
      <c r="GW38" s="71"/>
      <c r="GX38" s="71"/>
      <c r="GY38" s="71"/>
      <c r="GZ38" s="71"/>
      <c r="HA38" s="71"/>
      <c r="HB38" s="71"/>
      <c r="HC38" s="71"/>
      <c r="HD38" s="71"/>
      <c r="HE38" s="71"/>
      <c r="HF38" s="71"/>
      <c r="HG38" s="71"/>
      <c r="HH38" s="71"/>
      <c r="HI38" s="71"/>
      <c r="HJ38" s="71"/>
      <c r="HK38" s="71"/>
      <c r="HL38" s="71"/>
      <c r="HM38" s="71"/>
      <c r="HN38" s="71"/>
      <c r="HO38" s="71"/>
      <c r="HP38" s="71"/>
      <c r="HQ38" s="71"/>
      <c r="HR38" s="71"/>
      <c r="HS38" s="71"/>
      <c r="HT38" s="71"/>
      <c r="HU38" s="71"/>
      <c r="HV38" s="71"/>
      <c r="HW38" s="71"/>
      <c r="HX38" s="71"/>
      <c r="HY38" s="71"/>
      <c r="HZ38" s="71"/>
      <c r="IA38" s="71"/>
      <c r="IB38" s="71"/>
      <c r="IC38" s="71"/>
      <c r="ID38" s="71"/>
      <c r="IE38" s="71"/>
      <c r="IF38" s="71"/>
      <c r="IG38" s="71"/>
      <c r="IH38" s="71"/>
      <c r="II38" s="71"/>
      <c r="IJ38" s="71"/>
      <c r="IK38" s="71"/>
      <c r="IL38" s="71"/>
      <c r="IM38" s="71"/>
      <c r="IN38" s="71"/>
    </row>
    <row r="39" spans="1:248" ht="13.9" customHeight="1">
      <c r="A39" s="79">
        <v>22</v>
      </c>
      <c r="B39" s="867"/>
      <c r="C39" s="868"/>
      <c r="D39" s="868"/>
      <c r="E39" s="868"/>
      <c r="F39" s="868"/>
      <c r="G39" s="868"/>
      <c r="H39" s="868"/>
      <c r="I39" s="80"/>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c r="GH39" s="71"/>
      <c r="GI39" s="71"/>
      <c r="GJ39" s="71"/>
      <c r="GK39" s="71"/>
      <c r="GL39" s="71"/>
      <c r="GM39" s="71"/>
      <c r="GN39" s="71"/>
      <c r="GO39" s="71"/>
      <c r="GP39" s="71"/>
      <c r="GQ39" s="71"/>
      <c r="GR39" s="71"/>
      <c r="GS39" s="71"/>
      <c r="GT39" s="71"/>
      <c r="GU39" s="71"/>
      <c r="GV39" s="71"/>
      <c r="GW39" s="71"/>
      <c r="GX39" s="71"/>
      <c r="GY39" s="71"/>
      <c r="GZ39" s="71"/>
      <c r="HA39" s="71"/>
      <c r="HB39" s="71"/>
      <c r="HC39" s="71"/>
      <c r="HD39" s="71"/>
      <c r="HE39" s="71"/>
      <c r="HF39" s="71"/>
      <c r="HG39" s="71"/>
      <c r="HH39" s="71"/>
      <c r="HI39" s="71"/>
      <c r="HJ39" s="71"/>
      <c r="HK39" s="71"/>
      <c r="HL39" s="71"/>
      <c r="HM39" s="71"/>
      <c r="HN39" s="71"/>
      <c r="HO39" s="71"/>
      <c r="HP39" s="71"/>
      <c r="HQ39" s="71"/>
      <c r="HR39" s="71"/>
      <c r="HS39" s="71"/>
      <c r="HT39" s="71"/>
      <c r="HU39" s="71"/>
      <c r="HV39" s="71"/>
      <c r="HW39" s="71"/>
      <c r="HX39" s="71"/>
      <c r="HY39" s="71"/>
      <c r="HZ39" s="71"/>
      <c r="IA39" s="71"/>
      <c r="IB39" s="71"/>
      <c r="IC39" s="71"/>
      <c r="ID39" s="71"/>
      <c r="IE39" s="71"/>
      <c r="IF39" s="71"/>
      <c r="IG39" s="71"/>
      <c r="IH39" s="71"/>
      <c r="II39" s="71"/>
      <c r="IJ39" s="71"/>
      <c r="IK39" s="71"/>
      <c r="IL39" s="71"/>
      <c r="IM39" s="71"/>
      <c r="IN39" s="71"/>
    </row>
    <row r="40" spans="1:248" ht="13.9" customHeight="1">
      <c r="A40" s="79">
        <v>23</v>
      </c>
      <c r="B40" s="867"/>
      <c r="C40" s="868"/>
      <c r="D40" s="868"/>
      <c r="E40" s="868"/>
      <c r="F40" s="868"/>
      <c r="G40" s="868"/>
      <c r="H40" s="868"/>
      <c r="I40" s="80"/>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c r="FB40" s="71"/>
      <c r="FC40" s="71"/>
      <c r="FD40" s="71"/>
      <c r="FE40" s="71"/>
      <c r="FF40" s="71"/>
      <c r="FG40" s="71"/>
      <c r="FH40" s="71"/>
      <c r="FI40" s="71"/>
      <c r="FJ40" s="71"/>
      <c r="FK40" s="71"/>
      <c r="FL40" s="71"/>
      <c r="FM40" s="71"/>
      <c r="FN40" s="71"/>
      <c r="FO40" s="71"/>
      <c r="FP40" s="71"/>
      <c r="FQ40" s="71"/>
      <c r="FR40" s="71"/>
      <c r="FS40" s="71"/>
      <c r="FT40" s="71"/>
      <c r="FU40" s="71"/>
      <c r="FV40" s="71"/>
      <c r="FW40" s="71"/>
      <c r="FX40" s="71"/>
      <c r="FY40" s="71"/>
      <c r="FZ40" s="71"/>
      <c r="GA40" s="71"/>
      <c r="GB40" s="71"/>
      <c r="GC40" s="71"/>
      <c r="GD40" s="71"/>
      <c r="GE40" s="71"/>
      <c r="GF40" s="71"/>
      <c r="GG40" s="71"/>
      <c r="GH40" s="71"/>
      <c r="GI40" s="71"/>
      <c r="GJ40" s="71"/>
      <c r="GK40" s="71"/>
      <c r="GL40" s="71"/>
      <c r="GM40" s="71"/>
      <c r="GN40" s="71"/>
      <c r="GO40" s="71"/>
      <c r="GP40" s="71"/>
      <c r="GQ40" s="71"/>
      <c r="GR40" s="71"/>
      <c r="GS40" s="71"/>
      <c r="GT40" s="71"/>
      <c r="GU40" s="71"/>
      <c r="GV40" s="71"/>
      <c r="GW40" s="71"/>
      <c r="GX40" s="71"/>
      <c r="GY40" s="71"/>
      <c r="GZ40" s="71"/>
      <c r="HA40" s="71"/>
      <c r="HB40" s="71"/>
      <c r="HC40" s="71"/>
      <c r="HD40" s="71"/>
      <c r="HE40" s="71"/>
      <c r="HF40" s="71"/>
      <c r="HG40" s="71"/>
      <c r="HH40" s="71"/>
      <c r="HI40" s="71"/>
      <c r="HJ40" s="71"/>
      <c r="HK40" s="71"/>
      <c r="HL40" s="71"/>
      <c r="HM40" s="71"/>
      <c r="HN40" s="71"/>
      <c r="HO40" s="71"/>
      <c r="HP40" s="71"/>
      <c r="HQ40" s="71"/>
      <c r="HR40" s="71"/>
      <c r="HS40" s="71"/>
      <c r="HT40" s="71"/>
      <c r="HU40" s="71"/>
      <c r="HV40" s="71"/>
      <c r="HW40" s="71"/>
      <c r="HX40" s="71"/>
      <c r="HY40" s="71"/>
      <c r="HZ40" s="71"/>
      <c r="IA40" s="71"/>
      <c r="IB40" s="71"/>
      <c r="IC40" s="71"/>
      <c r="ID40" s="71"/>
      <c r="IE40" s="71"/>
      <c r="IF40" s="71"/>
      <c r="IG40" s="71"/>
      <c r="IH40" s="71"/>
      <c r="II40" s="71"/>
      <c r="IJ40" s="71"/>
      <c r="IK40" s="71"/>
      <c r="IL40" s="71"/>
      <c r="IM40" s="71"/>
      <c r="IN40" s="71"/>
    </row>
    <row r="41" spans="1:248" ht="13.9" customHeight="1">
      <c r="A41" s="79">
        <v>24</v>
      </c>
      <c r="B41" s="867"/>
      <c r="C41" s="868"/>
      <c r="D41" s="868"/>
      <c r="E41" s="868"/>
      <c r="F41" s="868"/>
      <c r="G41" s="868"/>
      <c r="H41" s="868"/>
      <c r="I41" s="80"/>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c r="GH41" s="71"/>
      <c r="GI41" s="71"/>
      <c r="GJ41" s="71"/>
      <c r="GK41" s="71"/>
      <c r="GL41" s="71"/>
      <c r="GM41" s="71"/>
      <c r="GN41" s="71"/>
      <c r="GO41" s="71"/>
      <c r="GP41" s="71"/>
      <c r="GQ41" s="71"/>
      <c r="GR41" s="71"/>
      <c r="GS41" s="71"/>
      <c r="GT41" s="71"/>
      <c r="GU41" s="71"/>
      <c r="GV41" s="71"/>
      <c r="GW41" s="71"/>
      <c r="GX41" s="71"/>
      <c r="GY41" s="71"/>
      <c r="GZ41" s="71"/>
      <c r="HA41" s="71"/>
      <c r="HB41" s="71"/>
      <c r="HC41" s="71"/>
      <c r="HD41" s="71"/>
      <c r="HE41" s="71"/>
      <c r="HF41" s="71"/>
      <c r="HG41" s="71"/>
      <c r="HH41" s="71"/>
      <c r="HI41" s="71"/>
      <c r="HJ41" s="71"/>
      <c r="HK41" s="71"/>
      <c r="HL41" s="71"/>
      <c r="HM41" s="71"/>
      <c r="HN41" s="71"/>
      <c r="HO41" s="71"/>
      <c r="HP41" s="71"/>
      <c r="HQ41" s="71"/>
      <c r="HR41" s="71"/>
      <c r="HS41" s="71"/>
      <c r="HT41" s="71"/>
      <c r="HU41" s="71"/>
      <c r="HV41" s="71"/>
      <c r="HW41" s="71"/>
      <c r="HX41" s="71"/>
      <c r="HY41" s="71"/>
      <c r="HZ41" s="71"/>
      <c r="IA41" s="71"/>
      <c r="IB41" s="71"/>
      <c r="IC41" s="71"/>
      <c r="ID41" s="71"/>
      <c r="IE41" s="71"/>
      <c r="IF41" s="71"/>
      <c r="IG41" s="71"/>
      <c r="IH41" s="71"/>
      <c r="II41" s="71"/>
      <c r="IJ41" s="71"/>
      <c r="IK41" s="71"/>
      <c r="IL41" s="71"/>
      <c r="IM41" s="71"/>
      <c r="IN41" s="71"/>
    </row>
    <row r="42" spans="1:248" ht="13.9" customHeight="1">
      <c r="A42" s="79">
        <v>25</v>
      </c>
      <c r="B42" s="867"/>
      <c r="C42" s="868"/>
      <c r="D42" s="868"/>
      <c r="E42" s="868"/>
      <c r="F42" s="873"/>
      <c r="G42" s="868"/>
      <c r="H42" s="868"/>
      <c r="I42" s="80"/>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71"/>
      <c r="EP42" s="71"/>
      <c r="EQ42" s="71"/>
      <c r="ER42" s="71"/>
      <c r="ES42" s="71"/>
      <c r="ET42" s="71"/>
      <c r="EU42" s="71"/>
      <c r="EV42" s="71"/>
      <c r="EW42" s="71"/>
      <c r="EX42" s="71"/>
      <c r="EY42" s="71"/>
      <c r="EZ42" s="71"/>
      <c r="FA42" s="71"/>
      <c r="FB42" s="71"/>
      <c r="FC42" s="71"/>
      <c r="FD42" s="71"/>
      <c r="FE42" s="71"/>
      <c r="FF42" s="71"/>
      <c r="FG42" s="71"/>
      <c r="FH42" s="71"/>
      <c r="FI42" s="71"/>
      <c r="FJ42" s="71"/>
      <c r="FK42" s="71"/>
      <c r="FL42" s="71"/>
      <c r="FM42" s="71"/>
      <c r="FN42" s="71"/>
      <c r="FO42" s="71"/>
      <c r="FP42" s="71"/>
      <c r="FQ42" s="71"/>
      <c r="FR42" s="71"/>
      <c r="FS42" s="71"/>
      <c r="FT42" s="71"/>
      <c r="FU42" s="71"/>
      <c r="FV42" s="71"/>
      <c r="FW42" s="71"/>
      <c r="FX42" s="71"/>
      <c r="FY42" s="71"/>
      <c r="FZ42" s="71"/>
      <c r="GA42" s="71"/>
      <c r="GB42" s="71"/>
      <c r="GC42" s="71"/>
      <c r="GD42" s="71"/>
      <c r="GE42" s="71"/>
      <c r="GF42" s="71"/>
      <c r="GG42" s="71"/>
      <c r="GH42" s="71"/>
      <c r="GI42" s="71"/>
      <c r="GJ42" s="71"/>
      <c r="GK42" s="71"/>
      <c r="GL42" s="71"/>
      <c r="GM42" s="71"/>
      <c r="GN42" s="71"/>
      <c r="GO42" s="71"/>
      <c r="GP42" s="71"/>
      <c r="GQ42" s="71"/>
      <c r="GR42" s="71"/>
      <c r="GS42" s="71"/>
      <c r="GT42" s="71"/>
      <c r="GU42" s="71"/>
      <c r="GV42" s="71"/>
      <c r="GW42" s="71"/>
      <c r="GX42" s="71"/>
      <c r="GY42" s="71"/>
      <c r="GZ42" s="71"/>
      <c r="HA42" s="71"/>
      <c r="HB42" s="71"/>
      <c r="HC42" s="71"/>
      <c r="HD42" s="71"/>
      <c r="HE42" s="71"/>
      <c r="HF42" s="71"/>
      <c r="HG42" s="71"/>
      <c r="HH42" s="71"/>
      <c r="HI42" s="71"/>
      <c r="HJ42" s="71"/>
      <c r="HK42" s="71"/>
      <c r="HL42" s="71"/>
      <c r="HM42" s="71"/>
      <c r="HN42" s="71"/>
      <c r="HO42" s="71"/>
      <c r="HP42" s="71"/>
      <c r="HQ42" s="71"/>
      <c r="HR42" s="71"/>
      <c r="HS42" s="71"/>
      <c r="HT42" s="71"/>
      <c r="HU42" s="71"/>
      <c r="HV42" s="71"/>
      <c r="HW42" s="71"/>
      <c r="HX42" s="71"/>
      <c r="HY42" s="71"/>
      <c r="HZ42" s="71"/>
      <c r="IA42" s="71"/>
      <c r="IB42" s="71"/>
      <c r="IC42" s="71"/>
      <c r="ID42" s="71"/>
      <c r="IE42" s="71"/>
      <c r="IF42" s="71"/>
      <c r="IG42" s="71"/>
      <c r="IH42" s="71"/>
      <c r="II42" s="71"/>
      <c r="IJ42" s="71"/>
      <c r="IK42" s="71"/>
      <c r="IL42" s="71"/>
      <c r="IM42" s="71"/>
      <c r="IN42" s="71"/>
    </row>
    <row r="43" spans="1:248" ht="13.9" customHeight="1">
      <c r="A43" s="79">
        <v>26</v>
      </c>
      <c r="B43" s="867"/>
      <c r="C43" s="868"/>
      <c r="D43" s="868"/>
      <c r="E43" s="868"/>
      <c r="F43" s="873"/>
      <c r="G43" s="868"/>
      <c r="H43" s="868"/>
      <c r="I43" s="80"/>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1"/>
      <c r="GD43" s="71"/>
      <c r="GE43" s="71"/>
      <c r="GF43" s="71"/>
      <c r="GG43" s="71"/>
      <c r="GH43" s="71"/>
      <c r="GI43" s="71"/>
      <c r="GJ43" s="71"/>
      <c r="GK43" s="71"/>
      <c r="GL43" s="71"/>
      <c r="GM43" s="71"/>
      <c r="GN43" s="71"/>
      <c r="GO43" s="71"/>
      <c r="GP43" s="71"/>
      <c r="GQ43" s="71"/>
      <c r="GR43" s="71"/>
      <c r="GS43" s="71"/>
      <c r="GT43" s="71"/>
      <c r="GU43" s="71"/>
      <c r="GV43" s="71"/>
      <c r="GW43" s="71"/>
      <c r="GX43" s="71"/>
      <c r="GY43" s="71"/>
      <c r="GZ43" s="71"/>
      <c r="HA43" s="71"/>
      <c r="HB43" s="71"/>
      <c r="HC43" s="71"/>
      <c r="HD43" s="71"/>
      <c r="HE43" s="71"/>
      <c r="HF43" s="71"/>
      <c r="HG43" s="71"/>
      <c r="HH43" s="71"/>
      <c r="HI43" s="71"/>
      <c r="HJ43" s="71"/>
      <c r="HK43" s="71"/>
      <c r="HL43" s="71"/>
      <c r="HM43" s="71"/>
      <c r="HN43" s="71"/>
      <c r="HO43" s="71"/>
      <c r="HP43" s="71"/>
      <c r="HQ43" s="71"/>
      <c r="HR43" s="71"/>
      <c r="HS43" s="71"/>
      <c r="HT43" s="71"/>
      <c r="HU43" s="71"/>
      <c r="HV43" s="71"/>
      <c r="HW43" s="71"/>
      <c r="HX43" s="71"/>
      <c r="HY43" s="71"/>
      <c r="HZ43" s="71"/>
      <c r="IA43" s="71"/>
      <c r="IB43" s="71"/>
      <c r="IC43" s="71"/>
      <c r="ID43" s="71"/>
      <c r="IE43" s="71"/>
      <c r="IF43" s="71"/>
      <c r="IG43" s="71"/>
      <c r="IH43" s="71"/>
      <c r="II43" s="71"/>
      <c r="IJ43" s="71"/>
      <c r="IK43" s="71"/>
      <c r="IL43" s="71"/>
      <c r="IM43" s="71"/>
      <c r="IN43" s="71"/>
    </row>
    <row r="44" spans="1:248" ht="13.9" customHeight="1">
      <c r="A44" s="79">
        <v>27</v>
      </c>
      <c r="B44" s="1654"/>
      <c r="C44" s="868"/>
      <c r="D44" s="868"/>
      <c r="E44" s="868"/>
      <c r="F44" s="873"/>
      <c r="G44" s="868"/>
      <c r="H44" s="868"/>
      <c r="I44" s="80"/>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71"/>
      <c r="EP44" s="71"/>
      <c r="EQ44" s="71"/>
      <c r="ER44" s="71"/>
      <c r="ES44" s="71"/>
      <c r="ET44" s="71"/>
      <c r="EU44" s="71"/>
      <c r="EV44" s="71"/>
      <c r="EW44" s="71"/>
      <c r="EX44" s="71"/>
      <c r="EY44" s="71"/>
      <c r="EZ44" s="71"/>
      <c r="FA44" s="71"/>
      <c r="FB44" s="71"/>
      <c r="FC44" s="71"/>
      <c r="FD44" s="71"/>
      <c r="FE44" s="71"/>
      <c r="FF44" s="71"/>
      <c r="FG44" s="71"/>
      <c r="FH44" s="71"/>
      <c r="FI44" s="71"/>
      <c r="FJ44" s="71"/>
      <c r="FK44" s="71"/>
      <c r="FL44" s="71"/>
      <c r="FM44" s="71"/>
      <c r="FN44" s="71"/>
      <c r="FO44" s="71"/>
      <c r="FP44" s="71"/>
      <c r="FQ44" s="71"/>
      <c r="FR44" s="71"/>
      <c r="FS44" s="71"/>
      <c r="FT44" s="71"/>
      <c r="FU44" s="71"/>
      <c r="FV44" s="71"/>
      <c r="FW44" s="71"/>
      <c r="FX44" s="71"/>
      <c r="FY44" s="71"/>
      <c r="FZ44" s="71"/>
      <c r="GA44" s="71"/>
      <c r="GB44" s="71"/>
      <c r="GC44" s="71"/>
      <c r="GD44" s="71"/>
      <c r="GE44" s="71"/>
      <c r="GF44" s="71"/>
      <c r="GG44" s="71"/>
      <c r="GH44" s="71"/>
      <c r="GI44" s="71"/>
      <c r="GJ44" s="71"/>
      <c r="GK44" s="71"/>
      <c r="GL44" s="71"/>
      <c r="GM44" s="71"/>
      <c r="GN44" s="71"/>
      <c r="GO44" s="71"/>
      <c r="GP44" s="71"/>
      <c r="GQ44" s="71"/>
      <c r="GR44" s="71"/>
      <c r="GS44" s="71"/>
      <c r="GT44" s="71"/>
      <c r="GU44" s="71"/>
      <c r="GV44" s="71"/>
      <c r="GW44" s="71"/>
      <c r="GX44" s="71"/>
      <c r="GY44" s="71"/>
      <c r="GZ44" s="71"/>
      <c r="HA44" s="71"/>
      <c r="HB44" s="71"/>
      <c r="HC44" s="71"/>
      <c r="HD44" s="71"/>
      <c r="HE44" s="71"/>
      <c r="HF44" s="71"/>
      <c r="HG44" s="71"/>
      <c r="HH44" s="71"/>
      <c r="HI44" s="71"/>
      <c r="HJ44" s="71"/>
      <c r="HK44" s="71"/>
      <c r="HL44" s="71"/>
      <c r="HM44" s="71"/>
      <c r="HN44" s="71"/>
      <c r="HO44" s="71"/>
      <c r="HP44" s="71"/>
      <c r="HQ44" s="71"/>
      <c r="HR44" s="71"/>
      <c r="HS44" s="71"/>
      <c r="HT44" s="71"/>
      <c r="HU44" s="71"/>
      <c r="HV44" s="71"/>
      <c r="HW44" s="71"/>
      <c r="HX44" s="71"/>
      <c r="HY44" s="71"/>
      <c r="HZ44" s="71"/>
      <c r="IA44" s="71"/>
      <c r="IB44" s="71"/>
      <c r="IC44" s="71"/>
      <c r="ID44" s="71"/>
      <c r="IE44" s="71"/>
      <c r="IF44" s="71"/>
      <c r="IG44" s="71"/>
      <c r="IH44" s="71"/>
      <c r="II44" s="71"/>
      <c r="IJ44" s="71"/>
      <c r="IK44" s="71"/>
      <c r="IL44" s="71"/>
      <c r="IM44" s="71"/>
      <c r="IN44" s="71"/>
    </row>
    <row r="45" spans="1:248" ht="13.9" customHeight="1">
      <c r="A45" s="79">
        <v>28</v>
      </c>
      <c r="B45" s="867"/>
      <c r="C45" s="868"/>
      <c r="D45" s="868"/>
      <c r="E45" s="868"/>
      <c r="F45" s="873"/>
      <c r="G45" s="868"/>
      <c r="H45" s="868"/>
      <c r="I45" s="80"/>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c r="GJ45" s="71"/>
      <c r="GK45" s="71"/>
      <c r="GL45" s="71"/>
      <c r="GM45" s="71"/>
      <c r="GN45" s="71"/>
      <c r="GO45" s="71"/>
      <c r="GP45" s="71"/>
      <c r="GQ45" s="71"/>
      <c r="GR45" s="71"/>
      <c r="GS45" s="71"/>
      <c r="GT45" s="71"/>
      <c r="GU45" s="71"/>
      <c r="GV45" s="71"/>
      <c r="GW45" s="71"/>
      <c r="GX45" s="71"/>
      <c r="GY45" s="71"/>
      <c r="GZ45" s="71"/>
      <c r="HA45" s="71"/>
      <c r="HB45" s="71"/>
      <c r="HC45" s="71"/>
      <c r="HD45" s="71"/>
      <c r="HE45" s="71"/>
      <c r="HF45" s="71"/>
      <c r="HG45" s="71"/>
      <c r="HH45" s="71"/>
      <c r="HI45" s="71"/>
      <c r="HJ45" s="71"/>
      <c r="HK45" s="71"/>
      <c r="HL45" s="71"/>
      <c r="HM45" s="71"/>
      <c r="HN45" s="71"/>
      <c r="HO45" s="71"/>
      <c r="HP45" s="71"/>
      <c r="HQ45" s="71"/>
      <c r="HR45" s="71"/>
      <c r="HS45" s="71"/>
      <c r="HT45" s="71"/>
      <c r="HU45" s="71"/>
      <c r="HV45" s="71"/>
      <c r="HW45" s="71"/>
      <c r="HX45" s="71"/>
      <c r="HY45" s="71"/>
      <c r="HZ45" s="71"/>
      <c r="IA45" s="71"/>
      <c r="IB45" s="71"/>
      <c r="IC45" s="71"/>
      <c r="ID45" s="71"/>
      <c r="IE45" s="71"/>
      <c r="IF45" s="71"/>
      <c r="IG45" s="71"/>
      <c r="IH45" s="71"/>
      <c r="II45" s="71"/>
      <c r="IJ45" s="71"/>
      <c r="IK45" s="71"/>
      <c r="IL45" s="71"/>
      <c r="IM45" s="71"/>
      <c r="IN45" s="71"/>
    </row>
    <row r="46" spans="1:248" ht="13.9" customHeight="1" thickBot="1">
      <c r="A46" s="81">
        <v>29</v>
      </c>
      <c r="B46" s="1020" t="s">
        <v>1097</v>
      </c>
      <c r="C46" s="874">
        <f>SUM(C18:C45)</f>
        <v>156</v>
      </c>
      <c r="D46" s="874">
        <f>SUM(D18:D45)</f>
        <v>58944</v>
      </c>
      <c r="E46" s="874">
        <f>SUM(E18:E45)</f>
        <v>364</v>
      </c>
      <c r="F46" s="874">
        <f>SUM(F18:F45)</f>
        <v>81017</v>
      </c>
      <c r="G46" s="874">
        <f>SUM(G18:G45)</f>
        <v>39865</v>
      </c>
      <c r="H46" s="874"/>
      <c r="I46" s="875">
        <f>SUM(I18:I45)</f>
        <v>6375814</v>
      </c>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c r="IB46" s="71"/>
      <c r="IC46" s="71"/>
      <c r="ID46" s="71"/>
      <c r="IE46" s="71"/>
      <c r="IF46" s="71"/>
      <c r="IG46" s="71"/>
      <c r="IH46" s="71"/>
      <c r="II46" s="71"/>
      <c r="IJ46" s="71"/>
      <c r="IK46" s="71"/>
      <c r="IL46" s="71"/>
      <c r="IM46" s="71"/>
      <c r="IN46" s="71"/>
    </row>
    <row r="47" spans="1:248">
      <c r="A47" s="71"/>
      <c r="B47" s="71"/>
      <c r="C47" s="71"/>
      <c r="D47" s="71"/>
      <c r="E47" s="71"/>
      <c r="F47" s="71"/>
      <c r="G47" s="71"/>
      <c r="H47" s="71"/>
      <c r="I47" s="1021" t="s">
        <v>2356</v>
      </c>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c r="IB47" s="71"/>
      <c r="IC47" s="71"/>
      <c r="ID47" s="71"/>
      <c r="IE47" s="71"/>
      <c r="IF47" s="71"/>
      <c r="IG47" s="71"/>
      <c r="IH47" s="71"/>
      <c r="II47" s="71"/>
      <c r="IJ47" s="71"/>
      <c r="IK47" s="71"/>
      <c r="IL47" s="71"/>
      <c r="IM47" s="71"/>
      <c r="IN47" s="71"/>
    </row>
    <row r="48" spans="1:248">
      <c r="A48" s="76" t="s">
        <v>339</v>
      </c>
      <c r="B48" s="76"/>
      <c r="C48" s="76"/>
      <c r="D48" s="76"/>
      <c r="E48" s="76"/>
      <c r="F48" s="76"/>
      <c r="G48" s="76"/>
      <c r="H48" s="76"/>
      <c r="I48" s="76"/>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71"/>
      <c r="GK48" s="71"/>
      <c r="GL48" s="71"/>
      <c r="GM48" s="71"/>
      <c r="GN48" s="71"/>
      <c r="GO48" s="71"/>
      <c r="GP48" s="71"/>
      <c r="GQ48" s="71"/>
      <c r="GR48" s="71"/>
      <c r="GS48" s="71"/>
      <c r="GT48" s="71"/>
      <c r="GU48" s="71"/>
      <c r="GV48" s="71"/>
      <c r="GW48" s="71"/>
      <c r="GX48" s="71"/>
      <c r="GY48" s="71"/>
      <c r="GZ48" s="71"/>
      <c r="HA48" s="71"/>
      <c r="HB48" s="71"/>
      <c r="HC48" s="71"/>
      <c r="HD48" s="71"/>
      <c r="HE48" s="71"/>
      <c r="HF48" s="71"/>
      <c r="HG48" s="71"/>
      <c r="HH48" s="71"/>
      <c r="HI48" s="71"/>
      <c r="HJ48" s="71"/>
      <c r="HK48" s="71"/>
      <c r="HL48" s="71"/>
      <c r="HM48" s="71"/>
      <c r="HN48" s="71"/>
      <c r="HO48" s="71"/>
      <c r="HP48" s="71"/>
      <c r="HQ48" s="71"/>
      <c r="HR48" s="71"/>
      <c r="HS48" s="71"/>
      <c r="HT48" s="71"/>
      <c r="HU48" s="71"/>
      <c r="HV48" s="71"/>
      <c r="HW48" s="71"/>
      <c r="HX48" s="71"/>
      <c r="HY48" s="71"/>
      <c r="HZ48" s="71"/>
      <c r="IA48" s="71"/>
      <c r="IB48" s="71"/>
      <c r="IC48" s="71"/>
      <c r="ID48" s="71"/>
      <c r="IE48" s="71"/>
      <c r="IF48" s="71"/>
      <c r="IG48" s="71"/>
      <c r="IH48" s="71"/>
      <c r="II48" s="71"/>
      <c r="IJ48" s="71"/>
      <c r="IK48" s="71"/>
      <c r="IL48" s="71"/>
      <c r="IM48" s="71"/>
      <c r="IN48" s="71"/>
    </row>
    <row r="49" spans="1:248" ht="15.75" thickBot="1">
      <c r="A49" s="43" t="str">
        <f>'Data Sheet'!$A$49</f>
        <v>Annual Report of Central Hudson Gas &amp; Electric Corp.</v>
      </c>
      <c r="B49" s="71"/>
      <c r="C49" s="71"/>
      <c r="D49" s="71"/>
      <c r="E49" s="71"/>
      <c r="F49" s="71"/>
      <c r="G49" s="191" t="str">
        <f>'Data Sheet'!$A$45</f>
        <v>Year ended December 31, 2013</v>
      </c>
      <c r="H49" s="76"/>
      <c r="I49" s="76"/>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c r="IB49" s="71"/>
      <c r="IC49" s="71"/>
      <c r="ID49" s="71"/>
      <c r="IE49" s="71"/>
      <c r="IF49" s="71"/>
      <c r="IG49" s="71"/>
      <c r="IH49" s="71"/>
      <c r="II49" s="71"/>
      <c r="IJ49" s="71"/>
      <c r="IK49" s="71"/>
      <c r="IL49" s="71"/>
      <c r="IM49" s="71"/>
      <c r="IN49" s="71"/>
    </row>
    <row r="50" spans="1:248">
      <c r="A50" s="72"/>
      <c r="B50" s="73"/>
      <c r="C50" s="73"/>
      <c r="D50" s="73"/>
      <c r="E50" s="73"/>
      <c r="F50" s="73"/>
      <c r="G50" s="73"/>
      <c r="H50" s="73"/>
      <c r="I50" s="74"/>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c r="IB50" s="71"/>
      <c r="IC50" s="71"/>
      <c r="ID50" s="71"/>
      <c r="IE50" s="71"/>
      <c r="IF50" s="71"/>
      <c r="IG50" s="71"/>
      <c r="IH50" s="71"/>
      <c r="II50" s="71"/>
      <c r="IJ50" s="71"/>
      <c r="IK50" s="71"/>
      <c r="IL50" s="71"/>
      <c r="IM50" s="71"/>
      <c r="IN50" s="71"/>
    </row>
    <row r="51" spans="1:248">
      <c r="A51" s="876" t="s">
        <v>340</v>
      </c>
      <c r="B51" s="877"/>
      <c r="C51" s="877"/>
      <c r="D51" s="877"/>
      <c r="E51" s="877"/>
      <c r="F51" s="877"/>
      <c r="G51" s="877"/>
      <c r="H51" s="877"/>
      <c r="I51" s="878"/>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c r="IB51" s="71"/>
      <c r="IC51" s="71"/>
      <c r="ID51" s="71"/>
      <c r="IE51" s="71"/>
      <c r="IF51" s="71"/>
      <c r="IG51" s="71"/>
      <c r="IH51" s="71"/>
      <c r="II51" s="71"/>
      <c r="IJ51" s="71"/>
      <c r="IK51" s="71"/>
      <c r="IL51" s="71"/>
      <c r="IM51" s="71"/>
      <c r="IN51" s="71"/>
    </row>
    <row r="52" spans="1:248">
      <c r="A52" s="864"/>
      <c r="B52" s="865"/>
      <c r="C52" s="865"/>
      <c r="D52" s="865"/>
      <c r="E52" s="865"/>
      <c r="F52" s="865"/>
      <c r="G52" s="865"/>
      <c r="H52" s="865"/>
      <c r="I52" s="866"/>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c r="IB52" s="71"/>
      <c r="IC52" s="71"/>
      <c r="ID52" s="71"/>
      <c r="IE52" s="71"/>
      <c r="IF52" s="71"/>
      <c r="IG52" s="71"/>
      <c r="IH52" s="71"/>
      <c r="II52" s="71"/>
      <c r="IJ52" s="71"/>
      <c r="IK52" s="71"/>
      <c r="IL52" s="71"/>
      <c r="IM52" s="71"/>
      <c r="IN52" s="71"/>
    </row>
    <row r="53" spans="1:248" ht="13.9" customHeight="1">
      <c r="A53" s="79">
        <v>30</v>
      </c>
      <c r="B53" s="867"/>
      <c r="C53" s="868"/>
      <c r="D53" s="868"/>
      <c r="E53" s="868"/>
      <c r="F53" s="868"/>
      <c r="G53" s="868"/>
      <c r="H53" s="868"/>
      <c r="I53" s="80"/>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c r="HV53" s="71"/>
      <c r="HW53" s="71"/>
      <c r="HX53" s="71"/>
      <c r="HY53" s="71"/>
      <c r="HZ53" s="71"/>
      <c r="IA53" s="71"/>
      <c r="IB53" s="71"/>
      <c r="IC53" s="71"/>
      <c r="ID53" s="71"/>
      <c r="IE53" s="71"/>
      <c r="IF53" s="71"/>
      <c r="IG53" s="71"/>
      <c r="IH53" s="71"/>
      <c r="II53" s="71"/>
      <c r="IJ53" s="71"/>
      <c r="IK53" s="71"/>
      <c r="IL53" s="71"/>
      <c r="IM53" s="71"/>
      <c r="IN53" s="71"/>
    </row>
    <row r="54" spans="1:248" ht="13.9" customHeight="1">
      <c r="A54" s="79">
        <v>31</v>
      </c>
      <c r="B54" s="867"/>
      <c r="C54" s="868"/>
      <c r="D54" s="868"/>
      <c r="E54" s="868"/>
      <c r="F54" s="868"/>
      <c r="G54" s="868"/>
      <c r="H54" s="868"/>
      <c r="I54" s="80"/>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c r="HV54" s="71"/>
      <c r="HW54" s="71"/>
      <c r="HX54" s="71"/>
      <c r="HY54" s="71"/>
      <c r="HZ54" s="71"/>
      <c r="IA54" s="71"/>
      <c r="IB54" s="71"/>
      <c r="IC54" s="71"/>
      <c r="ID54" s="71"/>
      <c r="IE54" s="71"/>
      <c r="IF54" s="71"/>
      <c r="IG54" s="71"/>
      <c r="IH54" s="71"/>
      <c r="II54" s="71"/>
      <c r="IJ54" s="71"/>
      <c r="IK54" s="71"/>
      <c r="IL54" s="71"/>
      <c r="IM54" s="71"/>
      <c r="IN54" s="71"/>
    </row>
    <row r="55" spans="1:248" ht="13.9" customHeight="1">
      <c r="A55" s="79">
        <v>32</v>
      </c>
      <c r="B55" s="867"/>
      <c r="C55" s="868"/>
      <c r="D55" s="868"/>
      <c r="E55" s="868"/>
      <c r="F55" s="868"/>
      <c r="G55" s="868"/>
      <c r="H55" s="868"/>
      <c r="I55" s="80"/>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c r="HV55" s="71"/>
      <c r="HW55" s="71"/>
      <c r="HX55" s="71"/>
      <c r="HY55" s="71"/>
      <c r="HZ55" s="71"/>
      <c r="IA55" s="71"/>
      <c r="IB55" s="71"/>
      <c r="IC55" s="71"/>
      <c r="ID55" s="71"/>
      <c r="IE55" s="71"/>
      <c r="IF55" s="71"/>
      <c r="IG55" s="71"/>
      <c r="IH55" s="71"/>
      <c r="II55" s="71"/>
      <c r="IJ55" s="71"/>
      <c r="IK55" s="71"/>
      <c r="IL55" s="71"/>
      <c r="IM55" s="71"/>
      <c r="IN55" s="71"/>
    </row>
    <row r="56" spans="1:248" ht="13.9" customHeight="1">
      <c r="A56" s="79">
        <v>33</v>
      </c>
      <c r="B56" s="867"/>
      <c r="C56" s="868"/>
      <c r="D56" s="868"/>
      <c r="E56" s="868"/>
      <c r="F56" s="868"/>
      <c r="G56" s="868"/>
      <c r="H56" s="868"/>
      <c r="I56" s="80"/>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c r="GJ56" s="71"/>
      <c r="GK56" s="71"/>
      <c r="GL56" s="71"/>
      <c r="GM56" s="71"/>
      <c r="GN56" s="71"/>
      <c r="GO56" s="71"/>
      <c r="GP56" s="71"/>
      <c r="GQ56" s="71"/>
      <c r="GR56" s="71"/>
      <c r="GS56" s="71"/>
      <c r="GT56" s="71"/>
      <c r="GU56" s="71"/>
      <c r="GV56" s="71"/>
      <c r="GW56" s="71"/>
      <c r="GX56" s="71"/>
      <c r="GY56" s="71"/>
      <c r="GZ56" s="71"/>
      <c r="HA56" s="71"/>
      <c r="HB56" s="71"/>
      <c r="HC56" s="71"/>
      <c r="HD56" s="71"/>
      <c r="HE56" s="71"/>
      <c r="HF56" s="71"/>
      <c r="HG56" s="71"/>
      <c r="HH56" s="71"/>
      <c r="HI56" s="71"/>
      <c r="HJ56" s="71"/>
      <c r="HK56" s="71"/>
      <c r="HL56" s="71"/>
      <c r="HM56" s="71"/>
      <c r="HN56" s="71"/>
      <c r="HO56" s="71"/>
      <c r="HP56" s="71"/>
      <c r="HQ56" s="71"/>
      <c r="HR56" s="71"/>
      <c r="HS56" s="71"/>
      <c r="HT56" s="71"/>
      <c r="HU56" s="71"/>
      <c r="HV56" s="71"/>
      <c r="HW56" s="71"/>
      <c r="HX56" s="71"/>
      <c r="HY56" s="71"/>
      <c r="HZ56" s="71"/>
      <c r="IA56" s="71"/>
      <c r="IB56" s="71"/>
      <c r="IC56" s="71"/>
      <c r="ID56" s="71"/>
      <c r="IE56" s="71"/>
      <c r="IF56" s="71"/>
      <c r="IG56" s="71"/>
      <c r="IH56" s="71"/>
      <c r="II56" s="71"/>
      <c r="IJ56" s="71"/>
      <c r="IK56" s="71"/>
      <c r="IL56" s="71"/>
      <c r="IM56" s="71"/>
      <c r="IN56" s="71"/>
    </row>
    <row r="57" spans="1:248" ht="13.9" customHeight="1">
      <c r="A57" s="79">
        <v>34</v>
      </c>
      <c r="B57" s="867"/>
      <c r="C57" s="868"/>
      <c r="D57" s="868"/>
      <c r="E57" s="868"/>
      <c r="F57" s="868"/>
      <c r="G57" s="868"/>
      <c r="H57" s="868"/>
      <c r="I57" s="80"/>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c r="GJ57" s="71"/>
      <c r="GK57" s="71"/>
      <c r="GL57" s="71"/>
      <c r="GM57" s="71"/>
      <c r="GN57" s="71"/>
      <c r="GO57" s="71"/>
      <c r="GP57" s="71"/>
      <c r="GQ57" s="71"/>
      <c r="GR57" s="71"/>
      <c r="GS57" s="71"/>
      <c r="GT57" s="71"/>
      <c r="GU57" s="71"/>
      <c r="GV57" s="71"/>
      <c r="GW57" s="71"/>
      <c r="GX57" s="71"/>
      <c r="GY57" s="71"/>
      <c r="GZ57" s="71"/>
      <c r="HA57" s="71"/>
      <c r="HB57" s="71"/>
      <c r="HC57" s="71"/>
      <c r="HD57" s="71"/>
      <c r="HE57" s="71"/>
      <c r="HF57" s="71"/>
      <c r="HG57" s="71"/>
      <c r="HH57" s="71"/>
      <c r="HI57" s="71"/>
      <c r="HJ57" s="71"/>
      <c r="HK57" s="71"/>
      <c r="HL57" s="71"/>
      <c r="HM57" s="71"/>
      <c r="HN57" s="71"/>
      <c r="HO57" s="71"/>
      <c r="HP57" s="71"/>
      <c r="HQ57" s="71"/>
      <c r="HR57" s="71"/>
      <c r="HS57" s="71"/>
      <c r="HT57" s="71"/>
      <c r="HU57" s="71"/>
      <c r="HV57" s="71"/>
      <c r="HW57" s="71"/>
      <c r="HX57" s="71"/>
      <c r="HY57" s="71"/>
      <c r="HZ57" s="71"/>
      <c r="IA57" s="71"/>
      <c r="IB57" s="71"/>
      <c r="IC57" s="71"/>
      <c r="ID57" s="71"/>
      <c r="IE57" s="71"/>
      <c r="IF57" s="71"/>
      <c r="IG57" s="71"/>
      <c r="IH57" s="71"/>
      <c r="II57" s="71"/>
      <c r="IJ57" s="71"/>
      <c r="IK57" s="71"/>
      <c r="IL57" s="71"/>
      <c r="IM57" s="71"/>
      <c r="IN57" s="71"/>
    </row>
    <row r="58" spans="1:248" ht="13.9" customHeight="1">
      <c r="A58" s="79">
        <v>35</v>
      </c>
      <c r="B58" s="867"/>
      <c r="C58" s="868"/>
      <c r="D58" s="868"/>
      <c r="E58" s="868"/>
      <c r="F58" s="868"/>
      <c r="G58" s="868"/>
      <c r="H58" s="868"/>
      <c r="I58" s="80"/>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c r="GJ58" s="71"/>
      <c r="GK58" s="71"/>
      <c r="GL58" s="71"/>
      <c r="GM58" s="71"/>
      <c r="GN58" s="71"/>
      <c r="GO58" s="71"/>
      <c r="GP58" s="71"/>
      <c r="GQ58" s="71"/>
      <c r="GR58" s="71"/>
      <c r="GS58" s="71"/>
      <c r="GT58" s="71"/>
      <c r="GU58" s="71"/>
      <c r="GV58" s="71"/>
      <c r="GW58" s="71"/>
      <c r="GX58" s="71"/>
      <c r="GY58" s="71"/>
      <c r="GZ58" s="71"/>
      <c r="HA58" s="71"/>
      <c r="HB58" s="71"/>
      <c r="HC58" s="71"/>
      <c r="HD58" s="71"/>
      <c r="HE58" s="71"/>
      <c r="HF58" s="71"/>
      <c r="HG58" s="71"/>
      <c r="HH58" s="71"/>
      <c r="HI58" s="71"/>
      <c r="HJ58" s="71"/>
      <c r="HK58" s="71"/>
      <c r="HL58" s="71"/>
      <c r="HM58" s="71"/>
      <c r="HN58" s="71"/>
      <c r="HO58" s="71"/>
      <c r="HP58" s="71"/>
      <c r="HQ58" s="71"/>
      <c r="HR58" s="71"/>
      <c r="HS58" s="71"/>
      <c r="HT58" s="71"/>
      <c r="HU58" s="71"/>
      <c r="HV58" s="71"/>
      <c r="HW58" s="71"/>
      <c r="HX58" s="71"/>
      <c r="HY58" s="71"/>
      <c r="HZ58" s="71"/>
      <c r="IA58" s="71"/>
      <c r="IB58" s="71"/>
      <c r="IC58" s="71"/>
      <c r="ID58" s="71"/>
      <c r="IE58" s="71"/>
      <c r="IF58" s="71"/>
      <c r="IG58" s="71"/>
      <c r="IH58" s="71"/>
      <c r="II58" s="71"/>
      <c r="IJ58" s="71"/>
      <c r="IK58" s="71"/>
      <c r="IL58" s="71"/>
      <c r="IM58" s="71"/>
      <c r="IN58" s="71"/>
    </row>
    <row r="59" spans="1:248" ht="13.9" customHeight="1">
      <c r="A59" s="79">
        <v>36</v>
      </c>
      <c r="B59" s="867"/>
      <c r="C59" s="868"/>
      <c r="D59" s="868"/>
      <c r="E59" s="868"/>
      <c r="F59" s="868"/>
      <c r="G59" s="868"/>
      <c r="H59" s="868"/>
      <c r="I59" s="80"/>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c r="HV59" s="71"/>
      <c r="HW59" s="71"/>
      <c r="HX59" s="71"/>
      <c r="HY59" s="71"/>
      <c r="HZ59" s="71"/>
      <c r="IA59" s="71"/>
      <c r="IB59" s="71"/>
      <c r="IC59" s="71"/>
      <c r="ID59" s="71"/>
      <c r="IE59" s="71"/>
      <c r="IF59" s="71"/>
      <c r="IG59" s="71"/>
      <c r="IH59" s="71"/>
      <c r="II59" s="71"/>
      <c r="IJ59" s="71"/>
      <c r="IK59" s="71"/>
      <c r="IL59" s="71"/>
      <c r="IM59" s="71"/>
      <c r="IN59" s="71"/>
    </row>
    <row r="60" spans="1:248" ht="13.9" customHeight="1">
      <c r="A60" s="79">
        <v>37</v>
      </c>
      <c r="B60" s="867"/>
      <c r="C60" s="868"/>
      <c r="D60" s="868"/>
      <c r="E60" s="868"/>
      <c r="F60" s="868"/>
      <c r="G60" s="868"/>
      <c r="H60" s="868"/>
      <c r="I60" s="80"/>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c r="IB60" s="71"/>
      <c r="IC60" s="71"/>
      <c r="ID60" s="71"/>
      <c r="IE60" s="71"/>
      <c r="IF60" s="71"/>
      <c r="IG60" s="71"/>
      <c r="IH60" s="71"/>
      <c r="II60" s="71"/>
      <c r="IJ60" s="71"/>
      <c r="IK60" s="71"/>
      <c r="IL60" s="71"/>
      <c r="IM60" s="71"/>
      <c r="IN60" s="71"/>
    </row>
    <row r="61" spans="1:248" ht="13.9" customHeight="1">
      <c r="A61" s="79">
        <v>38</v>
      </c>
      <c r="B61" s="867"/>
      <c r="C61" s="868"/>
      <c r="D61" s="868"/>
      <c r="E61" s="868"/>
      <c r="F61" s="868"/>
      <c r="G61" s="868"/>
      <c r="H61" s="868"/>
      <c r="I61" s="80"/>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row>
    <row r="62" spans="1:248" ht="13.9" customHeight="1">
      <c r="A62" s="79">
        <v>39</v>
      </c>
      <c r="B62" s="1022" t="s">
        <v>341</v>
      </c>
      <c r="C62" s="879">
        <f>C46+SUM(C53:C61)</f>
        <v>156</v>
      </c>
      <c r="D62" s="879">
        <f>D46+SUM(D53:D61)</f>
        <v>58944</v>
      </c>
      <c r="E62" s="879">
        <f>E46+SUM(E53:E61)</f>
        <v>364</v>
      </c>
      <c r="F62" s="879">
        <f>F46+SUM(F53:F61)</f>
        <v>81017</v>
      </c>
      <c r="G62" s="879">
        <f>G46+SUM(G53:G61)</f>
        <v>39865</v>
      </c>
      <c r="H62" s="879"/>
      <c r="I62" s="880">
        <f>I46+SUM(I53:I61)</f>
        <v>6375814</v>
      </c>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c r="HV62" s="71"/>
      <c r="HW62" s="71"/>
      <c r="HX62" s="71"/>
      <c r="HY62" s="71"/>
      <c r="HZ62" s="71"/>
      <c r="IA62" s="71"/>
      <c r="IB62" s="71"/>
      <c r="IC62" s="71"/>
      <c r="ID62" s="71"/>
      <c r="IE62" s="71"/>
      <c r="IF62" s="71"/>
      <c r="IG62" s="71"/>
      <c r="IH62" s="71"/>
      <c r="II62" s="71"/>
      <c r="IJ62" s="71"/>
      <c r="IK62" s="71"/>
      <c r="IL62" s="71"/>
      <c r="IM62" s="71"/>
      <c r="IN62" s="71"/>
    </row>
    <row r="63" spans="1:248" ht="13.9" customHeight="1">
      <c r="A63" s="79">
        <v>40</v>
      </c>
      <c r="B63" s="881" t="s">
        <v>342</v>
      </c>
      <c r="C63" s="71"/>
      <c r="D63" s="71"/>
      <c r="E63" s="71"/>
      <c r="F63" s="71"/>
      <c r="G63" s="71"/>
      <c r="H63" s="71"/>
      <c r="I63" s="80"/>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c r="HV63" s="71"/>
      <c r="HW63" s="71"/>
      <c r="HX63" s="71"/>
      <c r="HY63" s="71"/>
      <c r="HZ63" s="71"/>
      <c r="IA63" s="71"/>
      <c r="IB63" s="71"/>
      <c r="IC63" s="71"/>
      <c r="ID63" s="71"/>
      <c r="IE63" s="71"/>
      <c r="IF63" s="71"/>
      <c r="IG63" s="71"/>
      <c r="IH63" s="71"/>
      <c r="II63" s="71"/>
      <c r="IJ63" s="71"/>
      <c r="IK63" s="71"/>
      <c r="IL63" s="71"/>
      <c r="IM63" s="71"/>
      <c r="IN63" s="71"/>
    </row>
    <row r="64" spans="1:248" ht="13.9" customHeight="1">
      <c r="A64" s="79">
        <v>41</v>
      </c>
      <c r="B64" s="881"/>
      <c r="C64" s="71"/>
      <c r="D64" s="71"/>
      <c r="E64" s="71"/>
      <c r="F64" s="71"/>
      <c r="G64" s="71"/>
      <c r="H64" s="71"/>
      <c r="I64" s="80"/>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c r="HV64" s="71"/>
      <c r="HW64" s="71"/>
      <c r="HX64" s="71"/>
      <c r="HY64" s="71"/>
      <c r="HZ64" s="71"/>
      <c r="IA64" s="71"/>
      <c r="IB64" s="71"/>
      <c r="IC64" s="71"/>
      <c r="ID64" s="71"/>
      <c r="IE64" s="71"/>
      <c r="IF64" s="71"/>
      <c r="IG64" s="71"/>
      <c r="IH64" s="71"/>
      <c r="II64" s="71"/>
      <c r="IJ64" s="71"/>
      <c r="IK64" s="71"/>
      <c r="IL64" s="71"/>
      <c r="IM64" s="71"/>
      <c r="IN64" s="71"/>
    </row>
    <row r="65" spans="1:248" ht="13.9" customHeight="1">
      <c r="A65" s="79">
        <v>42</v>
      </c>
      <c r="B65" s="881"/>
      <c r="C65" s="71"/>
      <c r="D65" s="71"/>
      <c r="E65" s="71"/>
      <c r="F65" s="71"/>
      <c r="G65" s="71"/>
      <c r="H65" s="71"/>
      <c r="I65" s="80"/>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c r="IB65" s="71"/>
      <c r="IC65" s="71"/>
      <c r="ID65" s="71"/>
      <c r="IE65" s="71"/>
      <c r="IF65" s="71"/>
      <c r="IG65" s="71"/>
      <c r="IH65" s="71"/>
      <c r="II65" s="71"/>
      <c r="IJ65" s="71"/>
      <c r="IK65" s="71"/>
      <c r="IL65" s="71"/>
      <c r="IM65" s="71"/>
      <c r="IN65" s="71"/>
    </row>
    <row r="66" spans="1:248" ht="13.9" customHeight="1">
      <c r="A66" s="79">
        <v>43</v>
      </c>
      <c r="B66" s="881" t="s">
        <v>1841</v>
      </c>
      <c r="C66" s="71"/>
      <c r="D66" s="71"/>
      <c r="E66" s="71"/>
      <c r="F66" s="882"/>
      <c r="G66" s="883"/>
      <c r="H66" s="71"/>
      <c r="I66" s="80"/>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c r="HV66" s="71"/>
      <c r="HW66" s="71"/>
      <c r="HX66" s="71"/>
      <c r="HY66" s="71"/>
      <c r="HZ66" s="71"/>
      <c r="IA66" s="71"/>
      <c r="IB66" s="71"/>
      <c r="IC66" s="71"/>
      <c r="ID66" s="71"/>
      <c r="IE66" s="71"/>
      <c r="IF66" s="71"/>
      <c r="IG66" s="71"/>
      <c r="IH66" s="71"/>
      <c r="II66" s="71"/>
      <c r="IJ66" s="71"/>
      <c r="IK66" s="71"/>
      <c r="IL66" s="71"/>
      <c r="IM66" s="71"/>
      <c r="IN66" s="71"/>
    </row>
    <row r="67" spans="1:248" ht="13.9" customHeight="1">
      <c r="A67" s="79">
        <v>44</v>
      </c>
      <c r="B67" s="881" t="s">
        <v>1842</v>
      </c>
      <c r="C67" s="71"/>
      <c r="D67" s="71"/>
      <c r="E67" s="71"/>
      <c r="F67" s="71"/>
      <c r="G67" s="71"/>
      <c r="H67" s="71"/>
      <c r="I67" s="80"/>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c r="HV67" s="71"/>
      <c r="HW67" s="71"/>
      <c r="HX67" s="71"/>
      <c r="HY67" s="71"/>
      <c r="HZ67" s="71"/>
      <c r="IA67" s="71"/>
      <c r="IB67" s="71"/>
      <c r="IC67" s="71"/>
      <c r="ID67" s="71"/>
      <c r="IE67" s="71"/>
      <c r="IF67" s="71"/>
      <c r="IG67" s="71"/>
      <c r="IH67" s="71"/>
      <c r="II67" s="71"/>
      <c r="IJ67" s="71"/>
      <c r="IK67" s="71"/>
      <c r="IL67" s="71"/>
      <c r="IM67" s="71"/>
      <c r="IN67" s="71"/>
    </row>
    <row r="68" spans="1:248" ht="13.9" customHeight="1">
      <c r="A68" s="79">
        <v>45</v>
      </c>
      <c r="B68" s="881"/>
      <c r="C68" s="71"/>
      <c r="D68" s="71"/>
      <c r="E68" s="71"/>
      <c r="F68" s="71"/>
      <c r="G68" s="71"/>
      <c r="H68" s="71"/>
      <c r="I68" s="80"/>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c r="HV68" s="71"/>
      <c r="HW68" s="71"/>
      <c r="HX68" s="71"/>
      <c r="HY68" s="71"/>
      <c r="HZ68" s="71"/>
      <c r="IA68" s="71"/>
      <c r="IB68" s="71"/>
      <c r="IC68" s="71"/>
      <c r="ID68" s="71"/>
      <c r="IE68" s="71"/>
      <c r="IF68" s="71"/>
      <c r="IG68" s="71"/>
      <c r="IH68" s="71"/>
      <c r="II68" s="71"/>
      <c r="IJ68" s="71"/>
      <c r="IK68" s="71"/>
      <c r="IL68" s="71"/>
      <c r="IM68" s="71"/>
      <c r="IN68" s="71"/>
    </row>
    <row r="69" spans="1:248" ht="13.9" customHeight="1">
      <c r="A69" s="79">
        <v>46</v>
      </c>
      <c r="B69" s="1506" t="s">
        <v>3503</v>
      </c>
      <c r="C69" s="71"/>
      <c r="D69" s="71"/>
      <c r="E69" s="71"/>
      <c r="F69" s="71"/>
      <c r="G69" s="71"/>
      <c r="H69" s="71"/>
      <c r="I69" s="80"/>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c r="HV69" s="71"/>
      <c r="HW69" s="71"/>
      <c r="HX69" s="71"/>
      <c r="HY69" s="71"/>
      <c r="HZ69" s="71"/>
      <c r="IA69" s="71"/>
      <c r="IB69" s="71"/>
      <c r="IC69" s="71"/>
      <c r="ID69" s="71"/>
      <c r="IE69" s="71"/>
      <c r="IF69" s="71"/>
      <c r="IG69" s="71"/>
      <c r="IH69" s="71"/>
      <c r="II69" s="71"/>
      <c r="IJ69" s="71"/>
      <c r="IK69" s="71"/>
      <c r="IL69" s="71"/>
      <c r="IM69" s="71"/>
      <c r="IN69" s="71"/>
    </row>
    <row r="70" spans="1:248" ht="13.9" customHeight="1">
      <c r="A70" s="79">
        <v>47</v>
      </c>
      <c r="B70" s="1506" t="s">
        <v>3504</v>
      </c>
      <c r="C70" s="71"/>
      <c r="D70" s="71"/>
      <c r="E70" s="71"/>
      <c r="F70" s="71"/>
      <c r="G70" s="71"/>
      <c r="H70" s="71"/>
      <c r="I70" s="80"/>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c r="HV70" s="71"/>
      <c r="HW70" s="71"/>
      <c r="HX70" s="71"/>
      <c r="HY70" s="71"/>
      <c r="HZ70" s="71"/>
      <c r="IA70" s="71"/>
      <c r="IB70" s="71"/>
      <c r="IC70" s="71"/>
      <c r="ID70" s="71"/>
      <c r="IE70" s="71"/>
      <c r="IF70" s="71"/>
      <c r="IG70" s="71"/>
      <c r="IH70" s="71"/>
      <c r="II70" s="71"/>
      <c r="IJ70" s="71"/>
      <c r="IK70" s="71"/>
      <c r="IL70" s="71"/>
      <c r="IM70" s="71"/>
      <c r="IN70" s="71"/>
    </row>
    <row r="71" spans="1:248" ht="13.9" customHeight="1">
      <c r="A71" s="79">
        <v>48</v>
      </c>
      <c r="B71" s="1506" t="s">
        <v>3505</v>
      </c>
      <c r="C71" s="71"/>
      <c r="D71" s="71"/>
      <c r="E71" s="71"/>
      <c r="F71" s="71"/>
      <c r="G71" s="71"/>
      <c r="H71" s="71"/>
      <c r="I71" s="80"/>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c r="IB71" s="71"/>
      <c r="IC71" s="71"/>
      <c r="ID71" s="71"/>
      <c r="IE71" s="71"/>
      <c r="IF71" s="71"/>
      <c r="IG71" s="71"/>
      <c r="IH71" s="71"/>
      <c r="II71" s="71"/>
      <c r="IJ71" s="71"/>
      <c r="IK71" s="71"/>
      <c r="IL71" s="71"/>
      <c r="IM71" s="71"/>
      <c r="IN71" s="71"/>
    </row>
    <row r="72" spans="1:248" ht="13.9" customHeight="1">
      <c r="A72" s="79">
        <v>49</v>
      </c>
      <c r="B72" s="1506"/>
      <c r="C72" s="71"/>
      <c r="D72" s="71"/>
      <c r="E72" s="71"/>
      <c r="F72" s="71"/>
      <c r="G72" s="71"/>
      <c r="H72" s="71"/>
      <c r="I72" s="80"/>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c r="HV72" s="71"/>
      <c r="HW72" s="71"/>
      <c r="HX72" s="71"/>
      <c r="HY72" s="71"/>
      <c r="HZ72" s="71"/>
      <c r="IA72" s="71"/>
      <c r="IB72" s="71"/>
      <c r="IC72" s="71"/>
      <c r="ID72" s="71"/>
      <c r="IE72" s="71"/>
      <c r="IF72" s="71"/>
      <c r="IG72" s="71"/>
      <c r="IH72" s="71"/>
      <c r="II72" s="71"/>
      <c r="IJ72" s="71"/>
      <c r="IK72" s="71"/>
      <c r="IL72" s="71"/>
      <c r="IM72" s="71"/>
      <c r="IN72" s="71"/>
    </row>
    <row r="73" spans="1:248" ht="13.9" customHeight="1">
      <c r="A73" s="79">
        <v>50</v>
      </c>
      <c r="B73" s="1506" t="s">
        <v>3506</v>
      </c>
      <c r="C73" s="71"/>
      <c r="D73" s="71"/>
      <c r="E73" s="71"/>
      <c r="F73" s="71"/>
      <c r="G73" s="71"/>
      <c r="H73" s="71"/>
      <c r="I73" s="80"/>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c r="HV73" s="71"/>
      <c r="HW73" s="71"/>
      <c r="HX73" s="71"/>
      <c r="HY73" s="71"/>
      <c r="HZ73" s="71"/>
      <c r="IA73" s="71"/>
      <c r="IB73" s="71"/>
      <c r="IC73" s="71"/>
      <c r="ID73" s="71"/>
      <c r="IE73" s="71"/>
      <c r="IF73" s="71"/>
      <c r="IG73" s="71"/>
      <c r="IH73" s="71"/>
      <c r="II73" s="71"/>
      <c r="IJ73" s="71"/>
      <c r="IK73" s="71"/>
      <c r="IL73" s="71"/>
      <c r="IM73" s="71"/>
      <c r="IN73" s="71"/>
    </row>
    <row r="74" spans="1:248" ht="13.9" customHeight="1">
      <c r="A74" s="79">
        <v>51</v>
      </c>
      <c r="B74" s="1506" t="s">
        <v>3507</v>
      </c>
      <c r="C74" s="71"/>
      <c r="D74" s="71"/>
      <c r="E74" s="71"/>
      <c r="F74" s="71"/>
      <c r="G74" s="71"/>
      <c r="H74" s="71"/>
      <c r="I74" s="80"/>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c r="HV74" s="71"/>
      <c r="HW74" s="71"/>
      <c r="HX74" s="71"/>
      <c r="HY74" s="71"/>
      <c r="HZ74" s="71"/>
      <c r="IA74" s="71"/>
      <c r="IB74" s="71"/>
      <c r="IC74" s="71"/>
      <c r="ID74" s="71"/>
      <c r="IE74" s="71"/>
      <c r="IF74" s="71"/>
      <c r="IG74" s="71"/>
      <c r="IH74" s="71"/>
      <c r="II74" s="71"/>
      <c r="IJ74" s="71"/>
      <c r="IK74" s="71"/>
      <c r="IL74" s="71"/>
      <c r="IM74" s="71"/>
      <c r="IN74" s="71"/>
    </row>
    <row r="75" spans="1:248" ht="13.9" customHeight="1">
      <c r="A75" s="79">
        <v>52</v>
      </c>
      <c r="B75" s="1506" t="s">
        <v>3508</v>
      </c>
      <c r="C75" s="71"/>
      <c r="D75" s="71"/>
      <c r="E75" s="71"/>
      <c r="F75" s="71"/>
      <c r="G75" s="71"/>
      <c r="H75" s="71"/>
      <c r="I75" s="80"/>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c r="IB75" s="71"/>
      <c r="IC75" s="71"/>
      <c r="ID75" s="71"/>
      <c r="IE75" s="71"/>
      <c r="IF75" s="71"/>
      <c r="IG75" s="71"/>
      <c r="IH75" s="71"/>
      <c r="II75" s="71"/>
      <c r="IJ75" s="71"/>
      <c r="IK75" s="71"/>
      <c r="IL75" s="71"/>
      <c r="IM75" s="71"/>
      <c r="IN75" s="71"/>
    </row>
    <row r="76" spans="1:248" ht="13.9" customHeight="1">
      <c r="A76" s="79">
        <v>53</v>
      </c>
      <c r="B76" s="1506" t="s">
        <v>3509</v>
      </c>
      <c r="C76" s="71"/>
      <c r="D76" s="71"/>
      <c r="E76" s="71"/>
      <c r="F76" s="71"/>
      <c r="G76" s="71"/>
      <c r="H76" s="71"/>
      <c r="I76" s="80"/>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c r="HV76" s="71"/>
      <c r="HW76" s="71"/>
      <c r="HX76" s="71"/>
      <c r="HY76" s="71"/>
      <c r="HZ76" s="71"/>
      <c r="IA76" s="71"/>
      <c r="IB76" s="71"/>
      <c r="IC76" s="71"/>
      <c r="ID76" s="71"/>
      <c r="IE76" s="71"/>
      <c r="IF76" s="71"/>
      <c r="IG76" s="71"/>
      <c r="IH76" s="71"/>
      <c r="II76" s="71"/>
      <c r="IJ76" s="71"/>
      <c r="IK76" s="71"/>
      <c r="IL76" s="71"/>
      <c r="IM76" s="71"/>
      <c r="IN76" s="71"/>
    </row>
    <row r="77" spans="1:248" ht="13.9" customHeight="1">
      <c r="A77" s="79">
        <v>54</v>
      </c>
      <c r="B77" s="1506" t="s">
        <v>3510</v>
      </c>
      <c r="C77" s="71"/>
      <c r="D77" s="71"/>
      <c r="E77" s="71"/>
      <c r="F77" s="71"/>
      <c r="G77" s="71"/>
      <c r="H77" s="71"/>
      <c r="I77" s="80"/>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c r="HV77" s="71"/>
      <c r="HW77" s="71"/>
      <c r="HX77" s="71"/>
      <c r="HY77" s="71"/>
      <c r="HZ77" s="71"/>
      <c r="IA77" s="71"/>
      <c r="IB77" s="71"/>
      <c r="IC77" s="71"/>
      <c r="ID77" s="71"/>
      <c r="IE77" s="71"/>
      <c r="IF77" s="71"/>
      <c r="IG77" s="71"/>
      <c r="IH77" s="71"/>
      <c r="II77" s="71"/>
      <c r="IJ77" s="71"/>
      <c r="IK77" s="71"/>
      <c r="IL77" s="71"/>
      <c r="IM77" s="71"/>
      <c r="IN77" s="71"/>
    </row>
    <row r="78" spans="1:248" ht="13.9" customHeight="1">
      <c r="A78" s="79">
        <v>55</v>
      </c>
      <c r="B78" s="1506" t="s">
        <v>3511</v>
      </c>
      <c r="C78" s="71"/>
      <c r="D78" s="71"/>
      <c r="E78" s="71"/>
      <c r="F78" s="71"/>
      <c r="G78" s="71"/>
      <c r="H78" s="71"/>
      <c r="I78" s="80"/>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c r="HV78" s="71"/>
      <c r="HW78" s="71"/>
      <c r="HX78" s="71"/>
      <c r="HY78" s="71"/>
      <c r="HZ78" s="71"/>
      <c r="IA78" s="71"/>
      <c r="IB78" s="71"/>
      <c r="IC78" s="71"/>
      <c r="ID78" s="71"/>
      <c r="IE78" s="71"/>
      <c r="IF78" s="71"/>
      <c r="IG78" s="71"/>
      <c r="IH78" s="71"/>
      <c r="II78" s="71"/>
      <c r="IJ78" s="71"/>
      <c r="IK78" s="71"/>
      <c r="IL78" s="71"/>
      <c r="IM78" s="71"/>
      <c r="IN78" s="71"/>
    </row>
    <row r="79" spans="1:248" ht="13.9" customHeight="1">
      <c r="A79" s="79">
        <v>56</v>
      </c>
      <c r="B79" s="1506" t="s">
        <v>3512</v>
      </c>
      <c r="C79" s="71"/>
      <c r="D79" s="71"/>
      <c r="E79" s="71"/>
      <c r="F79" s="71"/>
      <c r="G79" s="71"/>
      <c r="H79" s="71"/>
      <c r="I79" s="80"/>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c r="HV79" s="71"/>
      <c r="HW79" s="71"/>
      <c r="HX79" s="71"/>
      <c r="HY79" s="71"/>
      <c r="HZ79" s="71"/>
      <c r="IA79" s="71"/>
      <c r="IB79" s="71"/>
      <c r="IC79" s="71"/>
      <c r="ID79" s="71"/>
      <c r="IE79" s="71"/>
      <c r="IF79" s="71"/>
      <c r="IG79" s="71"/>
      <c r="IH79" s="71"/>
      <c r="II79" s="71"/>
      <c r="IJ79" s="71"/>
      <c r="IK79" s="71"/>
      <c r="IL79" s="71"/>
      <c r="IM79" s="71"/>
      <c r="IN79" s="71"/>
    </row>
    <row r="80" spans="1:248" ht="13.9" customHeight="1">
      <c r="A80" s="79">
        <v>57</v>
      </c>
      <c r="B80" s="1506" t="s">
        <v>3513</v>
      </c>
      <c r="C80" s="71"/>
      <c r="D80" s="71"/>
      <c r="E80" s="71"/>
      <c r="F80" s="71"/>
      <c r="G80" s="71"/>
      <c r="H80" s="71"/>
      <c r="I80" s="80"/>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c r="IN80" s="71"/>
    </row>
    <row r="81" spans="1:248" ht="13.9" customHeight="1">
      <c r="A81" s="79">
        <v>58</v>
      </c>
      <c r="B81" s="1506" t="s">
        <v>3514</v>
      </c>
      <c r="C81" s="71"/>
      <c r="D81" s="71"/>
      <c r="E81" s="71"/>
      <c r="F81" s="71"/>
      <c r="G81" s="71"/>
      <c r="H81" s="71"/>
      <c r="I81" s="80"/>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c r="IN81" s="71"/>
    </row>
    <row r="82" spans="1:248" ht="13.9" customHeight="1">
      <c r="A82" s="79">
        <v>59</v>
      </c>
      <c r="B82" s="1506" t="s">
        <v>3515</v>
      </c>
      <c r="C82" s="71"/>
      <c r="D82" s="71"/>
      <c r="E82" s="71"/>
      <c r="F82" s="71"/>
      <c r="G82" s="71"/>
      <c r="H82" s="71"/>
      <c r="I82" s="80"/>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c r="GJ82" s="71"/>
      <c r="GK82" s="71"/>
      <c r="GL82" s="71"/>
      <c r="GM82" s="71"/>
      <c r="GN82" s="71"/>
      <c r="GO82" s="71"/>
      <c r="GP82" s="71"/>
      <c r="GQ82" s="71"/>
      <c r="GR82" s="71"/>
      <c r="GS82" s="71"/>
      <c r="GT82" s="71"/>
      <c r="GU82" s="71"/>
      <c r="GV82" s="71"/>
      <c r="GW82" s="71"/>
      <c r="GX82" s="71"/>
      <c r="GY82" s="71"/>
      <c r="GZ82" s="71"/>
      <c r="HA82" s="71"/>
      <c r="HB82" s="71"/>
      <c r="HC82" s="71"/>
      <c r="HD82" s="71"/>
      <c r="HE82" s="71"/>
      <c r="HF82" s="71"/>
      <c r="HG82" s="71"/>
      <c r="HH82" s="71"/>
      <c r="HI82" s="71"/>
      <c r="HJ82" s="71"/>
      <c r="HK82" s="71"/>
      <c r="HL82" s="71"/>
      <c r="HM82" s="71"/>
      <c r="HN82" s="71"/>
      <c r="HO82" s="71"/>
      <c r="HP82" s="71"/>
      <c r="HQ82" s="71"/>
      <c r="HR82" s="71"/>
      <c r="HS82" s="71"/>
      <c r="HT82" s="71"/>
      <c r="HU82" s="71"/>
      <c r="HV82" s="71"/>
      <c r="HW82" s="71"/>
      <c r="HX82" s="71"/>
      <c r="HY82" s="71"/>
      <c r="HZ82" s="71"/>
      <c r="IA82" s="71"/>
      <c r="IB82" s="71"/>
      <c r="IC82" s="71"/>
      <c r="ID82" s="71"/>
      <c r="IE82" s="71"/>
      <c r="IF82" s="71"/>
      <c r="IG82" s="71"/>
      <c r="IH82" s="71"/>
      <c r="II82" s="71"/>
      <c r="IJ82" s="71"/>
      <c r="IK82" s="71"/>
      <c r="IL82" s="71"/>
      <c r="IM82" s="71"/>
      <c r="IN82" s="71"/>
    </row>
    <row r="83" spans="1:248" ht="13.9" customHeight="1">
      <c r="A83" s="79">
        <v>60</v>
      </c>
      <c r="B83" s="1506"/>
      <c r="C83" s="71"/>
      <c r="D83" s="71"/>
      <c r="E83" s="71"/>
      <c r="F83" s="71"/>
      <c r="G83" s="71"/>
      <c r="H83" s="71"/>
      <c r="I83" s="80"/>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71"/>
      <c r="ET83" s="71"/>
      <c r="EU83" s="71"/>
      <c r="EV83" s="71"/>
      <c r="EW83" s="71"/>
      <c r="EX83" s="71"/>
      <c r="EY83" s="71"/>
      <c r="EZ83" s="71"/>
      <c r="FA83" s="71"/>
      <c r="FB83" s="71"/>
      <c r="FC83" s="71"/>
      <c r="FD83" s="71"/>
      <c r="FE83" s="71"/>
      <c r="FF83" s="71"/>
      <c r="FG83" s="71"/>
      <c r="FH83" s="71"/>
      <c r="FI83" s="71"/>
      <c r="FJ83" s="71"/>
      <c r="FK83" s="71"/>
      <c r="FL83" s="71"/>
      <c r="FM83" s="71"/>
      <c r="FN83" s="71"/>
      <c r="FO83" s="71"/>
      <c r="FP83" s="71"/>
      <c r="FQ83" s="71"/>
      <c r="FR83" s="71"/>
      <c r="FS83" s="71"/>
      <c r="FT83" s="71"/>
      <c r="FU83" s="71"/>
      <c r="FV83" s="71"/>
      <c r="FW83" s="71"/>
      <c r="FX83" s="71"/>
      <c r="FY83" s="71"/>
      <c r="FZ83" s="71"/>
      <c r="GA83" s="71"/>
      <c r="GB83" s="71"/>
      <c r="GC83" s="71"/>
      <c r="GD83" s="71"/>
      <c r="GE83" s="71"/>
      <c r="GF83" s="71"/>
      <c r="GG83" s="71"/>
      <c r="GH83" s="71"/>
      <c r="GI83" s="71"/>
      <c r="GJ83" s="71"/>
      <c r="GK83" s="71"/>
      <c r="GL83" s="71"/>
      <c r="GM83" s="71"/>
      <c r="GN83" s="71"/>
      <c r="GO83" s="71"/>
      <c r="GP83" s="71"/>
      <c r="GQ83" s="71"/>
      <c r="GR83" s="71"/>
      <c r="GS83" s="71"/>
      <c r="GT83" s="71"/>
      <c r="GU83" s="71"/>
      <c r="GV83" s="71"/>
      <c r="GW83" s="71"/>
      <c r="GX83" s="71"/>
      <c r="GY83" s="71"/>
      <c r="GZ83" s="71"/>
      <c r="HA83" s="71"/>
      <c r="HB83" s="71"/>
      <c r="HC83" s="71"/>
      <c r="HD83" s="71"/>
      <c r="HE83" s="71"/>
      <c r="HF83" s="71"/>
      <c r="HG83" s="71"/>
      <c r="HH83" s="71"/>
      <c r="HI83" s="71"/>
      <c r="HJ83" s="71"/>
      <c r="HK83" s="71"/>
      <c r="HL83" s="71"/>
      <c r="HM83" s="71"/>
      <c r="HN83" s="71"/>
      <c r="HO83" s="71"/>
      <c r="HP83" s="71"/>
      <c r="HQ83" s="71"/>
      <c r="HR83" s="71"/>
      <c r="HS83" s="71"/>
      <c r="HT83" s="71"/>
      <c r="HU83" s="71"/>
      <c r="HV83" s="71"/>
      <c r="HW83" s="71"/>
      <c r="HX83" s="71"/>
      <c r="HY83" s="71"/>
      <c r="HZ83" s="71"/>
      <c r="IA83" s="71"/>
      <c r="IB83" s="71"/>
      <c r="IC83" s="71"/>
      <c r="ID83" s="71"/>
      <c r="IE83" s="71"/>
      <c r="IF83" s="71"/>
      <c r="IG83" s="71"/>
      <c r="IH83" s="71"/>
      <c r="II83" s="71"/>
      <c r="IJ83" s="71"/>
      <c r="IK83" s="71"/>
      <c r="IL83" s="71"/>
      <c r="IM83" s="71"/>
      <c r="IN83" s="71"/>
    </row>
    <row r="84" spans="1:248" ht="13.9" customHeight="1">
      <c r="A84" s="79">
        <v>61</v>
      </c>
      <c r="B84" s="1506"/>
      <c r="C84" s="71"/>
      <c r="D84" s="71"/>
      <c r="E84" s="71"/>
      <c r="F84" s="71"/>
      <c r="G84" s="71"/>
      <c r="H84" s="71"/>
      <c r="I84" s="80"/>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c r="FQ84" s="71"/>
      <c r="FR84" s="71"/>
      <c r="FS84" s="71"/>
      <c r="FT84" s="71"/>
      <c r="FU84" s="71"/>
      <c r="FV84" s="71"/>
      <c r="FW84" s="71"/>
      <c r="FX84" s="71"/>
      <c r="FY84" s="71"/>
      <c r="FZ84" s="71"/>
      <c r="GA84" s="71"/>
      <c r="GB84" s="71"/>
      <c r="GC84" s="71"/>
      <c r="GD84" s="71"/>
      <c r="GE84" s="71"/>
      <c r="GF84" s="71"/>
      <c r="GG84" s="71"/>
      <c r="GH84" s="71"/>
      <c r="GI84" s="71"/>
      <c r="GJ84" s="71"/>
      <c r="GK84" s="71"/>
      <c r="GL84" s="71"/>
      <c r="GM84" s="71"/>
      <c r="GN84" s="71"/>
      <c r="GO84" s="71"/>
      <c r="GP84" s="71"/>
      <c r="GQ84" s="71"/>
      <c r="GR84" s="71"/>
      <c r="GS84" s="71"/>
      <c r="GT84" s="71"/>
      <c r="GU84" s="71"/>
      <c r="GV84" s="71"/>
      <c r="GW84" s="71"/>
      <c r="GX84" s="71"/>
      <c r="GY84" s="71"/>
      <c r="GZ84" s="71"/>
      <c r="HA84" s="71"/>
      <c r="HB84" s="71"/>
      <c r="HC84" s="71"/>
      <c r="HD84" s="71"/>
      <c r="HE84" s="71"/>
      <c r="HF84" s="71"/>
      <c r="HG84" s="71"/>
      <c r="HH84" s="71"/>
      <c r="HI84" s="71"/>
      <c r="HJ84" s="71"/>
      <c r="HK84" s="71"/>
      <c r="HL84" s="71"/>
      <c r="HM84" s="71"/>
      <c r="HN84" s="71"/>
      <c r="HO84" s="71"/>
      <c r="HP84" s="71"/>
      <c r="HQ84" s="71"/>
      <c r="HR84" s="71"/>
      <c r="HS84" s="71"/>
      <c r="HT84" s="71"/>
      <c r="HU84" s="71"/>
      <c r="HV84" s="71"/>
      <c r="HW84" s="71"/>
      <c r="HX84" s="71"/>
      <c r="HY84" s="71"/>
      <c r="HZ84" s="71"/>
      <c r="IA84" s="71"/>
      <c r="IB84" s="71"/>
      <c r="IC84" s="71"/>
      <c r="ID84" s="71"/>
      <c r="IE84" s="71"/>
      <c r="IF84" s="71"/>
      <c r="IG84" s="71"/>
      <c r="IH84" s="71"/>
      <c r="II84" s="71"/>
      <c r="IJ84" s="71"/>
      <c r="IK84" s="71"/>
      <c r="IL84" s="71"/>
      <c r="IM84" s="71"/>
      <c r="IN84" s="71"/>
    </row>
    <row r="85" spans="1:248" ht="13.9" customHeight="1">
      <c r="A85" s="79">
        <v>62</v>
      </c>
      <c r="B85" s="1506" t="s">
        <v>3516</v>
      </c>
      <c r="C85" s="71"/>
      <c r="D85" s="71"/>
      <c r="E85" s="71"/>
      <c r="F85" s="71"/>
      <c r="G85" s="71"/>
      <c r="H85" s="71"/>
      <c r="I85" s="80"/>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c r="EO85" s="71"/>
      <c r="EP85" s="71"/>
      <c r="EQ85" s="71"/>
      <c r="ER85" s="71"/>
      <c r="ES85" s="71"/>
      <c r="ET85" s="71"/>
      <c r="EU85" s="71"/>
      <c r="EV85" s="71"/>
      <c r="EW85" s="71"/>
      <c r="EX85" s="71"/>
      <c r="EY85" s="71"/>
      <c r="EZ85" s="71"/>
      <c r="FA85" s="71"/>
      <c r="FB85" s="71"/>
      <c r="FC85" s="71"/>
      <c r="FD85" s="71"/>
      <c r="FE85" s="71"/>
      <c r="FF85" s="71"/>
      <c r="FG85" s="71"/>
      <c r="FH85" s="71"/>
      <c r="FI85" s="71"/>
      <c r="FJ85" s="71"/>
      <c r="FK85" s="71"/>
      <c r="FL85" s="71"/>
      <c r="FM85" s="71"/>
      <c r="FN85" s="71"/>
      <c r="FO85" s="71"/>
      <c r="FP85" s="71"/>
      <c r="FQ85" s="71"/>
      <c r="FR85" s="71"/>
      <c r="FS85" s="71"/>
      <c r="FT85" s="71"/>
      <c r="FU85" s="71"/>
      <c r="FV85" s="71"/>
      <c r="FW85" s="71"/>
      <c r="FX85" s="71"/>
      <c r="FY85" s="71"/>
      <c r="FZ85" s="71"/>
      <c r="GA85" s="71"/>
      <c r="GB85" s="71"/>
      <c r="GC85" s="71"/>
      <c r="GD85" s="71"/>
      <c r="GE85" s="71"/>
      <c r="GF85" s="71"/>
      <c r="GG85" s="71"/>
      <c r="GH85" s="71"/>
      <c r="GI85" s="71"/>
      <c r="GJ85" s="71"/>
      <c r="GK85" s="71"/>
      <c r="GL85" s="71"/>
      <c r="GM85" s="71"/>
      <c r="GN85" s="71"/>
      <c r="GO85" s="71"/>
      <c r="GP85" s="71"/>
      <c r="GQ85" s="71"/>
      <c r="GR85" s="71"/>
      <c r="GS85" s="71"/>
      <c r="GT85" s="71"/>
      <c r="GU85" s="71"/>
      <c r="GV85" s="71"/>
      <c r="GW85" s="71"/>
      <c r="GX85" s="71"/>
      <c r="GY85" s="71"/>
      <c r="GZ85" s="71"/>
      <c r="HA85" s="71"/>
      <c r="HB85" s="71"/>
      <c r="HC85" s="71"/>
      <c r="HD85" s="71"/>
      <c r="HE85" s="71"/>
      <c r="HF85" s="71"/>
      <c r="HG85" s="71"/>
      <c r="HH85" s="71"/>
      <c r="HI85" s="71"/>
      <c r="HJ85" s="71"/>
      <c r="HK85" s="71"/>
      <c r="HL85" s="71"/>
      <c r="HM85" s="71"/>
      <c r="HN85" s="71"/>
      <c r="HO85" s="71"/>
      <c r="HP85" s="71"/>
      <c r="HQ85" s="71"/>
      <c r="HR85" s="71"/>
      <c r="HS85" s="71"/>
      <c r="HT85" s="71"/>
      <c r="HU85" s="71"/>
      <c r="HV85" s="71"/>
      <c r="HW85" s="71"/>
      <c r="HX85" s="71"/>
      <c r="HY85" s="71"/>
      <c r="HZ85" s="71"/>
      <c r="IA85" s="71"/>
      <c r="IB85" s="71"/>
      <c r="IC85" s="71"/>
      <c r="ID85" s="71"/>
      <c r="IE85" s="71"/>
      <c r="IF85" s="71"/>
      <c r="IG85" s="71"/>
      <c r="IH85" s="71"/>
      <c r="II85" s="71"/>
      <c r="IJ85" s="71"/>
      <c r="IK85" s="71"/>
      <c r="IL85" s="71"/>
      <c r="IM85" s="71"/>
      <c r="IN85" s="71"/>
    </row>
    <row r="86" spans="1:248" ht="13.9" customHeight="1">
      <c r="A86" s="79">
        <v>63</v>
      </c>
      <c r="B86" s="881"/>
      <c r="C86" s="71"/>
      <c r="D86" s="71"/>
      <c r="E86" s="71"/>
      <c r="F86" s="71"/>
      <c r="G86" s="71"/>
      <c r="H86" s="71"/>
      <c r="I86" s="80"/>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71"/>
      <c r="EP86" s="71"/>
      <c r="EQ86" s="71"/>
      <c r="ER86" s="71"/>
      <c r="ES86" s="71"/>
      <c r="ET86" s="71"/>
      <c r="EU86" s="71"/>
      <c r="EV86" s="71"/>
      <c r="EW86" s="71"/>
      <c r="EX86" s="71"/>
      <c r="EY86" s="71"/>
      <c r="EZ86" s="71"/>
      <c r="FA86" s="71"/>
      <c r="FB86" s="71"/>
      <c r="FC86" s="71"/>
      <c r="FD86" s="71"/>
      <c r="FE86" s="71"/>
      <c r="FF86" s="71"/>
      <c r="FG86" s="71"/>
      <c r="FH86" s="71"/>
      <c r="FI86" s="71"/>
      <c r="FJ86" s="71"/>
      <c r="FK86" s="71"/>
      <c r="FL86" s="71"/>
      <c r="FM86" s="71"/>
      <c r="FN86" s="71"/>
      <c r="FO86" s="71"/>
      <c r="FP86" s="71"/>
      <c r="FQ86" s="71"/>
      <c r="FR86" s="71"/>
      <c r="FS86" s="71"/>
      <c r="FT86" s="71"/>
      <c r="FU86" s="71"/>
      <c r="FV86" s="71"/>
      <c r="FW86" s="71"/>
      <c r="FX86" s="71"/>
      <c r="FY86" s="71"/>
      <c r="FZ86" s="71"/>
      <c r="GA86" s="71"/>
      <c r="GB86" s="71"/>
      <c r="GC86" s="71"/>
      <c r="GD86" s="71"/>
      <c r="GE86" s="71"/>
      <c r="GF86" s="71"/>
      <c r="GG86" s="71"/>
      <c r="GH86" s="71"/>
      <c r="GI86" s="71"/>
      <c r="GJ86" s="71"/>
      <c r="GK86" s="71"/>
      <c r="GL86" s="71"/>
      <c r="GM86" s="71"/>
      <c r="GN86" s="71"/>
      <c r="GO86" s="71"/>
      <c r="GP86" s="71"/>
      <c r="GQ86" s="71"/>
      <c r="GR86" s="71"/>
      <c r="GS86" s="71"/>
      <c r="GT86" s="71"/>
      <c r="GU86" s="71"/>
      <c r="GV86" s="71"/>
      <c r="GW86" s="71"/>
      <c r="GX86" s="71"/>
      <c r="GY86" s="71"/>
      <c r="GZ86" s="71"/>
      <c r="HA86" s="71"/>
      <c r="HB86" s="71"/>
      <c r="HC86" s="71"/>
      <c r="HD86" s="71"/>
      <c r="HE86" s="71"/>
      <c r="HF86" s="71"/>
      <c r="HG86" s="71"/>
      <c r="HH86" s="71"/>
      <c r="HI86" s="71"/>
      <c r="HJ86" s="71"/>
      <c r="HK86" s="71"/>
      <c r="HL86" s="71"/>
      <c r="HM86" s="71"/>
      <c r="HN86" s="71"/>
      <c r="HO86" s="71"/>
      <c r="HP86" s="71"/>
      <c r="HQ86" s="71"/>
      <c r="HR86" s="71"/>
      <c r="HS86" s="71"/>
      <c r="HT86" s="71"/>
      <c r="HU86" s="71"/>
      <c r="HV86" s="71"/>
      <c r="HW86" s="71"/>
      <c r="HX86" s="71"/>
      <c r="HY86" s="71"/>
      <c r="HZ86" s="71"/>
      <c r="IA86" s="71"/>
      <c r="IB86" s="71"/>
      <c r="IC86" s="71"/>
      <c r="ID86" s="71"/>
      <c r="IE86" s="71"/>
      <c r="IF86" s="71"/>
      <c r="IG86" s="71"/>
      <c r="IH86" s="71"/>
      <c r="II86" s="71"/>
      <c r="IJ86" s="71"/>
      <c r="IK86" s="71"/>
      <c r="IL86" s="71"/>
      <c r="IM86" s="71"/>
      <c r="IN86" s="71"/>
    </row>
    <row r="87" spans="1:248" ht="13.9" customHeight="1">
      <c r="A87" s="79">
        <v>64</v>
      </c>
      <c r="B87" s="881"/>
      <c r="C87" s="71"/>
      <c r="D87" s="71"/>
      <c r="E87" s="71"/>
      <c r="F87" s="71"/>
      <c r="G87" s="71"/>
      <c r="H87" s="71"/>
      <c r="I87" s="80"/>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71"/>
      <c r="EP87" s="71"/>
      <c r="EQ87" s="71"/>
      <c r="ER87" s="71"/>
      <c r="ES87" s="71"/>
      <c r="ET87" s="71"/>
      <c r="EU87" s="71"/>
      <c r="EV87" s="71"/>
      <c r="EW87" s="71"/>
      <c r="EX87" s="71"/>
      <c r="EY87" s="71"/>
      <c r="EZ87" s="71"/>
      <c r="FA87" s="71"/>
      <c r="FB87" s="71"/>
      <c r="FC87" s="71"/>
      <c r="FD87" s="71"/>
      <c r="FE87" s="71"/>
      <c r="FF87" s="71"/>
      <c r="FG87" s="71"/>
      <c r="FH87" s="71"/>
      <c r="FI87" s="71"/>
      <c r="FJ87" s="71"/>
      <c r="FK87" s="71"/>
      <c r="FL87" s="71"/>
      <c r="FM87" s="71"/>
      <c r="FN87" s="71"/>
      <c r="FO87" s="71"/>
      <c r="FP87" s="71"/>
      <c r="FQ87" s="71"/>
      <c r="FR87" s="71"/>
      <c r="FS87" s="71"/>
      <c r="FT87" s="71"/>
      <c r="FU87" s="71"/>
      <c r="FV87" s="71"/>
      <c r="FW87" s="71"/>
      <c r="FX87" s="71"/>
      <c r="FY87" s="71"/>
      <c r="FZ87" s="71"/>
      <c r="GA87" s="71"/>
      <c r="GB87" s="71"/>
      <c r="GC87" s="71"/>
      <c r="GD87" s="71"/>
      <c r="GE87" s="71"/>
      <c r="GF87" s="71"/>
      <c r="GG87" s="71"/>
      <c r="GH87" s="71"/>
      <c r="GI87" s="71"/>
      <c r="GJ87" s="71"/>
      <c r="GK87" s="71"/>
      <c r="GL87" s="71"/>
      <c r="GM87" s="71"/>
      <c r="GN87" s="71"/>
      <c r="GO87" s="71"/>
      <c r="GP87" s="71"/>
      <c r="GQ87" s="71"/>
      <c r="GR87" s="71"/>
      <c r="GS87" s="71"/>
      <c r="GT87" s="71"/>
      <c r="GU87" s="71"/>
      <c r="GV87" s="71"/>
      <c r="GW87" s="71"/>
      <c r="GX87" s="71"/>
      <c r="GY87" s="71"/>
      <c r="GZ87" s="71"/>
      <c r="HA87" s="71"/>
      <c r="HB87" s="71"/>
      <c r="HC87" s="71"/>
      <c r="HD87" s="71"/>
      <c r="HE87" s="71"/>
      <c r="HF87" s="71"/>
      <c r="HG87" s="71"/>
      <c r="HH87" s="71"/>
      <c r="HI87" s="71"/>
      <c r="HJ87" s="71"/>
      <c r="HK87" s="71"/>
      <c r="HL87" s="71"/>
      <c r="HM87" s="71"/>
      <c r="HN87" s="71"/>
      <c r="HO87" s="71"/>
      <c r="HP87" s="71"/>
      <c r="HQ87" s="71"/>
      <c r="HR87" s="71"/>
      <c r="HS87" s="71"/>
      <c r="HT87" s="71"/>
      <c r="HU87" s="71"/>
      <c r="HV87" s="71"/>
      <c r="HW87" s="71"/>
      <c r="HX87" s="71"/>
      <c r="HY87" s="71"/>
      <c r="HZ87" s="71"/>
      <c r="IA87" s="71"/>
      <c r="IB87" s="71"/>
      <c r="IC87" s="71"/>
      <c r="ID87" s="71"/>
      <c r="IE87" s="71"/>
      <c r="IF87" s="71"/>
      <c r="IG87" s="71"/>
      <c r="IH87" s="71"/>
      <c r="II87" s="71"/>
      <c r="IJ87" s="71"/>
      <c r="IK87" s="71"/>
      <c r="IL87" s="71"/>
      <c r="IM87" s="71"/>
      <c r="IN87" s="71"/>
    </row>
    <row r="88" spans="1:248" ht="13.9" customHeight="1">
      <c r="A88" s="79">
        <v>65</v>
      </c>
      <c r="B88" s="881"/>
      <c r="C88" s="71"/>
      <c r="D88" s="71"/>
      <c r="E88" s="71"/>
      <c r="F88" s="71"/>
      <c r="G88" s="71"/>
      <c r="H88" s="71"/>
      <c r="I88" s="80"/>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71"/>
      <c r="EP88" s="71"/>
      <c r="EQ88" s="71"/>
      <c r="ER88" s="71"/>
      <c r="ES88" s="71"/>
      <c r="ET88" s="71"/>
      <c r="EU88" s="71"/>
      <c r="EV88" s="71"/>
      <c r="EW88" s="71"/>
      <c r="EX88" s="71"/>
      <c r="EY88" s="71"/>
      <c r="EZ88" s="71"/>
      <c r="FA88" s="71"/>
      <c r="FB88" s="71"/>
      <c r="FC88" s="71"/>
      <c r="FD88" s="71"/>
      <c r="FE88" s="71"/>
      <c r="FF88" s="71"/>
      <c r="FG88" s="71"/>
      <c r="FH88" s="71"/>
      <c r="FI88" s="71"/>
      <c r="FJ88" s="71"/>
      <c r="FK88" s="71"/>
      <c r="FL88" s="71"/>
      <c r="FM88" s="71"/>
      <c r="FN88" s="71"/>
      <c r="FO88" s="71"/>
      <c r="FP88" s="71"/>
      <c r="FQ88" s="71"/>
      <c r="FR88" s="71"/>
      <c r="FS88" s="71"/>
      <c r="FT88" s="71"/>
      <c r="FU88" s="71"/>
      <c r="FV88" s="71"/>
      <c r="FW88" s="71"/>
      <c r="FX88" s="71"/>
      <c r="FY88" s="71"/>
      <c r="FZ88" s="71"/>
      <c r="GA88" s="71"/>
      <c r="GB88" s="71"/>
      <c r="GC88" s="71"/>
      <c r="GD88" s="71"/>
      <c r="GE88" s="71"/>
      <c r="GF88" s="71"/>
      <c r="GG88" s="71"/>
      <c r="GH88" s="71"/>
      <c r="GI88" s="71"/>
      <c r="GJ88" s="71"/>
      <c r="GK88" s="71"/>
      <c r="GL88" s="71"/>
      <c r="GM88" s="71"/>
      <c r="GN88" s="71"/>
      <c r="GO88" s="71"/>
      <c r="GP88" s="71"/>
      <c r="GQ88" s="71"/>
      <c r="GR88" s="71"/>
      <c r="GS88" s="71"/>
      <c r="GT88" s="71"/>
      <c r="GU88" s="71"/>
      <c r="GV88" s="71"/>
      <c r="GW88" s="71"/>
      <c r="GX88" s="71"/>
      <c r="GY88" s="71"/>
      <c r="GZ88" s="71"/>
      <c r="HA88" s="71"/>
      <c r="HB88" s="71"/>
      <c r="HC88" s="71"/>
      <c r="HD88" s="71"/>
      <c r="HE88" s="71"/>
      <c r="HF88" s="71"/>
      <c r="HG88" s="71"/>
      <c r="HH88" s="71"/>
      <c r="HI88" s="71"/>
      <c r="HJ88" s="71"/>
      <c r="HK88" s="71"/>
      <c r="HL88" s="71"/>
      <c r="HM88" s="71"/>
      <c r="HN88" s="71"/>
      <c r="HO88" s="71"/>
      <c r="HP88" s="71"/>
      <c r="HQ88" s="71"/>
      <c r="HR88" s="71"/>
      <c r="HS88" s="71"/>
      <c r="HT88" s="71"/>
      <c r="HU88" s="71"/>
      <c r="HV88" s="71"/>
      <c r="HW88" s="71"/>
      <c r="HX88" s="71"/>
      <c r="HY88" s="71"/>
      <c r="HZ88" s="71"/>
      <c r="IA88" s="71"/>
      <c r="IB88" s="71"/>
      <c r="IC88" s="71"/>
      <c r="ID88" s="71"/>
      <c r="IE88" s="71"/>
      <c r="IF88" s="71"/>
      <c r="IG88" s="71"/>
      <c r="IH88" s="71"/>
      <c r="II88" s="71"/>
      <c r="IJ88" s="71"/>
      <c r="IK88" s="71"/>
      <c r="IL88" s="71"/>
      <c r="IM88" s="71"/>
      <c r="IN88" s="71"/>
    </row>
    <row r="89" spans="1:248" ht="13.9" customHeight="1">
      <c r="A89" s="79">
        <v>66</v>
      </c>
      <c r="B89" s="881"/>
      <c r="C89" s="71"/>
      <c r="D89" s="71"/>
      <c r="E89" s="71"/>
      <c r="F89" s="71"/>
      <c r="G89" s="71"/>
      <c r="H89" s="71"/>
      <c r="I89" s="80"/>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c r="EO89" s="71"/>
      <c r="EP89" s="71"/>
      <c r="EQ89" s="71"/>
      <c r="ER89" s="71"/>
      <c r="ES89" s="71"/>
      <c r="ET89" s="71"/>
      <c r="EU89" s="71"/>
      <c r="EV89" s="71"/>
      <c r="EW89" s="71"/>
      <c r="EX89" s="71"/>
      <c r="EY89" s="71"/>
      <c r="EZ89" s="71"/>
      <c r="FA89" s="71"/>
      <c r="FB89" s="71"/>
      <c r="FC89" s="71"/>
      <c r="FD89" s="71"/>
      <c r="FE89" s="71"/>
      <c r="FF89" s="71"/>
      <c r="FG89" s="71"/>
      <c r="FH89" s="71"/>
      <c r="FI89" s="71"/>
      <c r="FJ89" s="71"/>
      <c r="FK89" s="71"/>
      <c r="FL89" s="71"/>
      <c r="FM89" s="71"/>
      <c r="FN89" s="71"/>
      <c r="FO89" s="71"/>
      <c r="FP89" s="71"/>
      <c r="FQ89" s="71"/>
      <c r="FR89" s="71"/>
      <c r="FS89" s="71"/>
      <c r="FT89" s="71"/>
      <c r="FU89" s="71"/>
      <c r="FV89" s="71"/>
      <c r="FW89" s="71"/>
      <c r="FX89" s="71"/>
      <c r="FY89" s="71"/>
      <c r="FZ89" s="71"/>
      <c r="GA89" s="71"/>
      <c r="GB89" s="71"/>
      <c r="GC89" s="71"/>
      <c r="GD89" s="71"/>
      <c r="GE89" s="71"/>
      <c r="GF89" s="71"/>
      <c r="GG89" s="71"/>
      <c r="GH89" s="71"/>
      <c r="GI89" s="71"/>
      <c r="GJ89" s="71"/>
      <c r="GK89" s="71"/>
      <c r="GL89" s="71"/>
      <c r="GM89" s="71"/>
      <c r="GN89" s="71"/>
      <c r="GO89" s="71"/>
      <c r="GP89" s="71"/>
      <c r="GQ89" s="71"/>
      <c r="GR89" s="71"/>
      <c r="GS89" s="71"/>
      <c r="GT89" s="71"/>
      <c r="GU89" s="71"/>
      <c r="GV89" s="71"/>
      <c r="GW89" s="71"/>
      <c r="GX89" s="71"/>
      <c r="GY89" s="71"/>
      <c r="GZ89" s="71"/>
      <c r="HA89" s="71"/>
      <c r="HB89" s="71"/>
      <c r="HC89" s="71"/>
      <c r="HD89" s="71"/>
      <c r="HE89" s="71"/>
      <c r="HF89" s="71"/>
      <c r="HG89" s="71"/>
      <c r="HH89" s="71"/>
      <c r="HI89" s="71"/>
      <c r="HJ89" s="71"/>
      <c r="HK89" s="71"/>
      <c r="HL89" s="71"/>
      <c r="HM89" s="71"/>
      <c r="HN89" s="71"/>
      <c r="HO89" s="71"/>
      <c r="HP89" s="71"/>
      <c r="HQ89" s="71"/>
      <c r="HR89" s="71"/>
      <c r="HS89" s="71"/>
      <c r="HT89" s="71"/>
      <c r="HU89" s="71"/>
      <c r="HV89" s="71"/>
      <c r="HW89" s="71"/>
      <c r="HX89" s="71"/>
      <c r="HY89" s="71"/>
      <c r="HZ89" s="71"/>
      <c r="IA89" s="71"/>
      <c r="IB89" s="71"/>
      <c r="IC89" s="71"/>
      <c r="ID89" s="71"/>
      <c r="IE89" s="71"/>
      <c r="IF89" s="71"/>
      <c r="IG89" s="71"/>
      <c r="IH89" s="71"/>
      <c r="II89" s="71"/>
      <c r="IJ89" s="71"/>
      <c r="IK89" s="71"/>
      <c r="IL89" s="71"/>
      <c r="IM89" s="71"/>
      <c r="IN89" s="71"/>
    </row>
    <row r="90" spans="1:248" ht="13.9" customHeight="1">
      <c r="A90" s="79">
        <v>67</v>
      </c>
      <c r="B90" s="881"/>
      <c r="C90" s="71"/>
      <c r="D90" s="71"/>
      <c r="E90" s="71"/>
      <c r="F90" s="71"/>
      <c r="G90" s="71"/>
      <c r="H90" s="71"/>
      <c r="I90" s="80"/>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c r="EO90" s="71"/>
      <c r="EP90" s="71"/>
      <c r="EQ90" s="71"/>
      <c r="ER90" s="71"/>
      <c r="ES90" s="71"/>
      <c r="ET90" s="71"/>
      <c r="EU90" s="71"/>
      <c r="EV90" s="71"/>
      <c r="EW90" s="71"/>
      <c r="EX90" s="71"/>
      <c r="EY90" s="71"/>
      <c r="EZ90" s="71"/>
      <c r="FA90" s="71"/>
      <c r="FB90" s="71"/>
      <c r="FC90" s="71"/>
      <c r="FD90" s="71"/>
      <c r="FE90" s="71"/>
      <c r="FF90" s="71"/>
      <c r="FG90" s="71"/>
      <c r="FH90" s="71"/>
      <c r="FI90" s="71"/>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71"/>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71"/>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71"/>
      <c r="IM90" s="71"/>
      <c r="IN90" s="71"/>
    </row>
    <row r="91" spans="1:248" ht="13.9" customHeight="1">
      <c r="A91" s="79">
        <v>68</v>
      </c>
      <c r="B91" s="881"/>
      <c r="C91" s="71"/>
      <c r="D91" s="71"/>
      <c r="E91" s="71"/>
      <c r="F91" s="71"/>
      <c r="G91" s="71"/>
      <c r="H91" s="71"/>
      <c r="I91" s="80"/>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c r="GQ91" s="71"/>
      <c r="GR91" s="71"/>
      <c r="GS91" s="71"/>
      <c r="GT91" s="71"/>
      <c r="GU91" s="71"/>
      <c r="GV91" s="71"/>
      <c r="GW91" s="71"/>
      <c r="GX91" s="71"/>
      <c r="GY91" s="71"/>
      <c r="GZ91" s="71"/>
      <c r="HA91" s="71"/>
      <c r="HB91" s="71"/>
      <c r="HC91" s="71"/>
      <c r="HD91" s="71"/>
      <c r="HE91" s="71"/>
      <c r="HF91" s="71"/>
      <c r="HG91" s="71"/>
      <c r="HH91" s="71"/>
      <c r="HI91" s="71"/>
      <c r="HJ91" s="71"/>
      <c r="HK91" s="71"/>
      <c r="HL91" s="71"/>
      <c r="HM91" s="71"/>
      <c r="HN91" s="71"/>
      <c r="HO91" s="71"/>
      <c r="HP91" s="71"/>
      <c r="HQ91" s="71"/>
      <c r="HR91" s="71"/>
      <c r="HS91" s="71"/>
      <c r="HT91" s="71"/>
      <c r="HU91" s="71"/>
      <c r="HV91" s="71"/>
      <c r="HW91" s="71"/>
      <c r="HX91" s="71"/>
      <c r="HY91" s="71"/>
      <c r="HZ91" s="71"/>
      <c r="IA91" s="71"/>
      <c r="IB91" s="71"/>
      <c r="IC91" s="71"/>
      <c r="ID91" s="71"/>
      <c r="IE91" s="71"/>
      <c r="IF91" s="71"/>
      <c r="IG91" s="71"/>
      <c r="IH91" s="71"/>
      <c r="II91" s="71"/>
      <c r="IJ91" s="71"/>
      <c r="IK91" s="71"/>
      <c r="IL91" s="71"/>
      <c r="IM91" s="71"/>
      <c r="IN91" s="71"/>
    </row>
    <row r="92" spans="1:248" ht="13.9" customHeight="1">
      <c r="A92" s="79">
        <v>69</v>
      </c>
      <c r="B92" s="881"/>
      <c r="C92" s="71"/>
      <c r="D92" s="71"/>
      <c r="E92" s="71"/>
      <c r="F92" s="71"/>
      <c r="G92" s="71"/>
      <c r="H92" s="71"/>
      <c r="I92" s="80"/>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c r="HT92" s="71"/>
      <c r="HU92" s="71"/>
      <c r="HV92" s="71"/>
      <c r="HW92" s="71"/>
      <c r="HX92" s="71"/>
      <c r="HY92" s="71"/>
      <c r="HZ92" s="71"/>
      <c r="IA92" s="71"/>
      <c r="IB92" s="71"/>
      <c r="IC92" s="71"/>
      <c r="ID92" s="71"/>
      <c r="IE92" s="71"/>
      <c r="IF92" s="71"/>
      <c r="IG92" s="71"/>
      <c r="IH92" s="71"/>
      <c r="II92" s="71"/>
      <c r="IJ92" s="71"/>
      <c r="IK92" s="71"/>
      <c r="IL92" s="71"/>
      <c r="IM92" s="71"/>
      <c r="IN92" s="71"/>
    </row>
    <row r="93" spans="1:248" ht="13.9" customHeight="1">
      <c r="A93" s="79">
        <v>70</v>
      </c>
      <c r="B93" s="881"/>
      <c r="C93" s="71"/>
      <c r="D93" s="71"/>
      <c r="E93" s="71"/>
      <c r="F93" s="71"/>
      <c r="G93" s="71"/>
      <c r="H93" s="71"/>
      <c r="I93" s="80"/>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c r="EO93" s="71"/>
      <c r="EP93" s="71"/>
      <c r="EQ93" s="71"/>
      <c r="ER93" s="71"/>
      <c r="ES93" s="71"/>
      <c r="ET93" s="71"/>
      <c r="EU93" s="71"/>
      <c r="EV93" s="71"/>
      <c r="EW93" s="71"/>
      <c r="EX93" s="71"/>
      <c r="EY93" s="71"/>
      <c r="EZ93" s="71"/>
      <c r="FA93" s="71"/>
      <c r="FB93" s="71"/>
      <c r="FC93" s="71"/>
      <c r="FD93" s="71"/>
      <c r="FE93" s="71"/>
      <c r="FF93" s="71"/>
      <c r="FG93" s="71"/>
      <c r="FH93" s="71"/>
      <c r="FI93" s="71"/>
      <c r="FJ93" s="71"/>
      <c r="FK93" s="71"/>
      <c r="FL93" s="71"/>
      <c r="FM93" s="71"/>
      <c r="FN93" s="71"/>
      <c r="FO93" s="71"/>
      <c r="FP93" s="71"/>
      <c r="FQ93" s="71"/>
      <c r="FR93" s="71"/>
      <c r="FS93" s="71"/>
      <c r="FT93" s="71"/>
      <c r="FU93" s="71"/>
      <c r="FV93" s="71"/>
      <c r="FW93" s="71"/>
      <c r="FX93" s="71"/>
      <c r="FY93" s="71"/>
      <c r="FZ93" s="71"/>
      <c r="GA93" s="71"/>
      <c r="GB93" s="71"/>
      <c r="GC93" s="71"/>
      <c r="GD93" s="71"/>
      <c r="GE93" s="71"/>
      <c r="GF93" s="71"/>
      <c r="GG93" s="71"/>
      <c r="GH93" s="71"/>
      <c r="GI93" s="71"/>
      <c r="GJ93" s="71"/>
      <c r="GK93" s="71"/>
      <c r="GL93" s="71"/>
      <c r="GM93" s="71"/>
      <c r="GN93" s="71"/>
      <c r="GO93" s="71"/>
      <c r="GP93" s="71"/>
      <c r="GQ93" s="71"/>
      <c r="GR93" s="71"/>
      <c r="GS93" s="71"/>
      <c r="GT93" s="71"/>
      <c r="GU93" s="71"/>
      <c r="GV93" s="71"/>
      <c r="GW93" s="71"/>
      <c r="GX93" s="71"/>
      <c r="GY93" s="71"/>
      <c r="GZ93" s="71"/>
      <c r="HA93" s="71"/>
      <c r="HB93" s="71"/>
      <c r="HC93" s="71"/>
      <c r="HD93" s="71"/>
      <c r="HE93" s="71"/>
      <c r="HF93" s="71"/>
      <c r="HG93" s="71"/>
      <c r="HH93" s="71"/>
      <c r="HI93" s="71"/>
      <c r="HJ93" s="71"/>
      <c r="HK93" s="71"/>
      <c r="HL93" s="71"/>
      <c r="HM93" s="71"/>
      <c r="HN93" s="71"/>
      <c r="HO93" s="71"/>
      <c r="HP93" s="71"/>
      <c r="HQ93" s="71"/>
      <c r="HR93" s="71"/>
      <c r="HS93" s="71"/>
      <c r="HT93" s="71"/>
      <c r="HU93" s="71"/>
      <c r="HV93" s="71"/>
      <c r="HW93" s="71"/>
      <c r="HX93" s="71"/>
      <c r="HY93" s="71"/>
      <c r="HZ93" s="71"/>
      <c r="IA93" s="71"/>
      <c r="IB93" s="71"/>
      <c r="IC93" s="71"/>
      <c r="ID93" s="71"/>
      <c r="IE93" s="71"/>
      <c r="IF93" s="71"/>
      <c r="IG93" s="71"/>
      <c r="IH93" s="71"/>
      <c r="II93" s="71"/>
      <c r="IJ93" s="71"/>
      <c r="IK93" s="71"/>
      <c r="IL93" s="71"/>
      <c r="IM93" s="71"/>
      <c r="IN93" s="71"/>
    </row>
    <row r="94" spans="1:248" ht="13.9" customHeight="1" thickBot="1">
      <c r="A94" s="81">
        <v>71</v>
      </c>
      <c r="B94" s="884"/>
      <c r="C94" s="82"/>
      <c r="D94" s="82"/>
      <c r="E94" s="82"/>
      <c r="F94" s="82"/>
      <c r="G94" s="82"/>
      <c r="H94" s="82"/>
      <c r="I94" s="83"/>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71"/>
      <c r="FM94" s="71"/>
      <c r="FN94" s="71"/>
      <c r="FO94" s="71"/>
      <c r="FP94" s="71"/>
      <c r="FQ94" s="71"/>
      <c r="FR94" s="71"/>
      <c r="FS94" s="71"/>
      <c r="FT94" s="71"/>
      <c r="FU94" s="71"/>
      <c r="FV94" s="71"/>
      <c r="FW94" s="71"/>
      <c r="FX94" s="71"/>
      <c r="FY94" s="71"/>
      <c r="FZ94" s="71"/>
      <c r="GA94" s="71"/>
      <c r="GB94" s="71"/>
      <c r="GC94" s="71"/>
      <c r="GD94" s="71"/>
      <c r="GE94" s="71"/>
      <c r="GF94" s="71"/>
      <c r="GG94" s="71"/>
      <c r="GH94" s="71"/>
      <c r="GI94" s="71"/>
      <c r="GJ94" s="71"/>
      <c r="GK94" s="71"/>
      <c r="GL94" s="71"/>
      <c r="GM94" s="71"/>
      <c r="GN94" s="71"/>
      <c r="GO94" s="71"/>
      <c r="GP94" s="71"/>
      <c r="GQ94" s="71"/>
      <c r="GR94" s="71"/>
      <c r="GS94" s="71"/>
      <c r="GT94" s="71"/>
      <c r="GU94" s="71"/>
      <c r="GV94" s="71"/>
      <c r="GW94" s="71"/>
      <c r="GX94" s="71"/>
      <c r="GY94" s="71"/>
      <c r="GZ94" s="71"/>
      <c r="HA94" s="71"/>
      <c r="HB94" s="71"/>
      <c r="HC94" s="71"/>
      <c r="HD94" s="71"/>
      <c r="HE94" s="71"/>
      <c r="HF94" s="71"/>
      <c r="HG94" s="71"/>
      <c r="HH94" s="71"/>
      <c r="HI94" s="71"/>
      <c r="HJ94" s="71"/>
      <c r="HK94" s="71"/>
      <c r="HL94" s="71"/>
      <c r="HM94" s="71"/>
      <c r="HN94" s="71"/>
      <c r="HO94" s="71"/>
      <c r="HP94" s="71"/>
      <c r="HQ94" s="71"/>
      <c r="HR94" s="71"/>
      <c r="HS94" s="71"/>
      <c r="HT94" s="71"/>
      <c r="HU94" s="71"/>
      <c r="HV94" s="71"/>
      <c r="HW94" s="71"/>
      <c r="HX94" s="71"/>
      <c r="HY94" s="71"/>
      <c r="HZ94" s="71"/>
      <c r="IA94" s="71"/>
      <c r="IB94" s="71"/>
      <c r="IC94" s="71"/>
      <c r="ID94" s="71"/>
      <c r="IE94" s="71"/>
      <c r="IF94" s="71"/>
      <c r="IG94" s="71"/>
      <c r="IH94" s="71"/>
      <c r="II94" s="71"/>
      <c r="IJ94" s="71"/>
      <c r="IK94" s="71"/>
      <c r="IL94" s="71"/>
      <c r="IM94" s="71"/>
      <c r="IN94" s="71"/>
    </row>
    <row r="95" spans="1:248">
      <c r="A95" s="71"/>
      <c r="B95" s="71"/>
      <c r="C95" s="71"/>
      <c r="D95" s="71"/>
      <c r="E95" s="71"/>
      <c r="F95" s="71"/>
      <c r="G95" s="71"/>
      <c r="H95" s="71"/>
      <c r="I95" s="1021" t="s">
        <v>2356</v>
      </c>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c r="HC95" s="71"/>
      <c r="HD95" s="71"/>
      <c r="HE95" s="71"/>
      <c r="HF95" s="71"/>
      <c r="HG95" s="71"/>
      <c r="HH95" s="71"/>
      <c r="HI95" s="71"/>
      <c r="HJ95" s="71"/>
      <c r="HK95" s="71"/>
      <c r="HL95" s="71"/>
      <c r="HM95" s="71"/>
      <c r="HN95" s="71"/>
      <c r="HO95" s="71"/>
      <c r="HP95" s="71"/>
      <c r="HQ95" s="71"/>
      <c r="HR95" s="71"/>
      <c r="HS95" s="71"/>
      <c r="HT95" s="71"/>
      <c r="HU95" s="71"/>
      <c r="HV95" s="71"/>
      <c r="HW95" s="71"/>
      <c r="HX95" s="71"/>
      <c r="HY95" s="71"/>
      <c r="HZ95" s="71"/>
      <c r="IA95" s="71"/>
      <c r="IB95" s="71"/>
      <c r="IC95" s="71"/>
      <c r="ID95" s="71"/>
      <c r="IE95" s="71"/>
      <c r="IF95" s="71"/>
      <c r="IG95" s="71"/>
      <c r="IH95" s="71"/>
      <c r="II95" s="71"/>
      <c r="IJ95" s="71"/>
      <c r="IK95" s="71"/>
      <c r="IL95" s="71"/>
      <c r="IM95" s="71"/>
      <c r="IN95" s="71"/>
    </row>
    <row r="96" spans="1:248">
      <c r="A96" s="76" t="s">
        <v>1843</v>
      </c>
      <c r="B96" s="76"/>
      <c r="C96" s="76"/>
      <c r="D96" s="76"/>
      <c r="E96" s="76"/>
      <c r="F96" s="76"/>
      <c r="G96" s="76"/>
      <c r="H96" s="76"/>
      <c r="I96" s="76"/>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c r="HT96" s="71"/>
      <c r="HU96" s="71"/>
      <c r="HV96" s="71"/>
      <c r="HW96" s="71"/>
      <c r="HX96" s="71"/>
      <c r="HY96" s="71"/>
      <c r="HZ96" s="71"/>
      <c r="IA96" s="71"/>
      <c r="IB96" s="71"/>
      <c r="IC96" s="71"/>
      <c r="ID96" s="71"/>
      <c r="IE96" s="71"/>
      <c r="IF96" s="71"/>
      <c r="IG96" s="71"/>
      <c r="IH96" s="71"/>
      <c r="II96" s="71"/>
      <c r="IJ96" s="71"/>
      <c r="IK96" s="71"/>
      <c r="IL96" s="71"/>
      <c r="IM96" s="71"/>
      <c r="IN96" s="71"/>
    </row>
    <row r="97" spans="1:248">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c r="EO97" s="71"/>
      <c r="EP97" s="71"/>
      <c r="EQ97" s="71"/>
      <c r="ER97" s="71"/>
      <c r="ES97" s="71"/>
      <c r="ET97" s="71"/>
      <c r="EU97" s="71"/>
      <c r="EV97" s="71"/>
      <c r="EW97" s="71"/>
      <c r="EX97" s="71"/>
      <c r="EY97" s="71"/>
      <c r="EZ97" s="71"/>
      <c r="FA97" s="71"/>
      <c r="FB97" s="71"/>
      <c r="FC97" s="71"/>
      <c r="FD97" s="71"/>
      <c r="FE97" s="71"/>
      <c r="FF97" s="71"/>
      <c r="FG97" s="71"/>
      <c r="FH97" s="71"/>
      <c r="FI97" s="71"/>
      <c r="FJ97" s="71"/>
      <c r="FK97" s="71"/>
      <c r="FL97" s="71"/>
      <c r="FM97" s="71"/>
      <c r="FN97" s="71"/>
      <c r="FO97" s="71"/>
      <c r="FP97" s="71"/>
      <c r="FQ97" s="71"/>
      <c r="FR97" s="71"/>
      <c r="FS97" s="71"/>
      <c r="FT97" s="71"/>
      <c r="FU97" s="71"/>
      <c r="FV97" s="71"/>
      <c r="FW97" s="71"/>
      <c r="FX97" s="71"/>
      <c r="FY97" s="71"/>
      <c r="FZ97" s="71"/>
      <c r="GA97" s="71"/>
      <c r="GB97" s="71"/>
      <c r="GC97" s="71"/>
      <c r="GD97" s="71"/>
      <c r="GE97" s="71"/>
      <c r="GF97" s="71"/>
      <c r="GG97" s="71"/>
      <c r="GH97" s="71"/>
      <c r="GI97" s="71"/>
      <c r="GJ97" s="71"/>
      <c r="GK97" s="71"/>
      <c r="GL97" s="71"/>
      <c r="GM97" s="71"/>
      <c r="GN97" s="71"/>
      <c r="GO97" s="71"/>
      <c r="GP97" s="71"/>
      <c r="GQ97" s="71"/>
      <c r="GR97" s="71"/>
      <c r="GS97" s="71"/>
      <c r="GT97" s="71"/>
      <c r="GU97" s="71"/>
      <c r="GV97" s="71"/>
      <c r="GW97" s="71"/>
      <c r="GX97" s="71"/>
      <c r="GY97" s="71"/>
      <c r="GZ97" s="71"/>
      <c r="HA97" s="71"/>
      <c r="HB97" s="71"/>
      <c r="HC97" s="71"/>
      <c r="HD97" s="71"/>
      <c r="HE97" s="71"/>
      <c r="HF97" s="71"/>
      <c r="HG97" s="71"/>
      <c r="HH97" s="71"/>
      <c r="HI97" s="71"/>
      <c r="HJ97" s="71"/>
      <c r="HK97" s="71"/>
      <c r="HL97" s="71"/>
      <c r="HM97" s="71"/>
      <c r="HN97" s="71"/>
      <c r="HO97" s="71"/>
      <c r="HP97" s="71"/>
      <c r="HQ97" s="71"/>
      <c r="HR97" s="71"/>
      <c r="HS97" s="71"/>
      <c r="HT97" s="71"/>
      <c r="HU97" s="71"/>
      <c r="HV97" s="71"/>
      <c r="HW97" s="71"/>
      <c r="HX97" s="71"/>
      <c r="HY97" s="71"/>
      <c r="HZ97" s="71"/>
      <c r="IA97" s="71"/>
      <c r="IB97" s="71"/>
      <c r="IC97" s="71"/>
      <c r="ID97" s="71"/>
      <c r="IE97" s="71"/>
      <c r="IF97" s="71"/>
      <c r="IG97" s="71"/>
      <c r="IH97" s="71"/>
      <c r="II97" s="71"/>
      <c r="IJ97" s="71"/>
      <c r="IK97" s="71"/>
      <c r="IL97" s="71"/>
      <c r="IM97" s="71"/>
      <c r="IN97" s="71"/>
    </row>
    <row r="98" spans="1:248">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c r="EO98" s="71"/>
      <c r="EP98" s="71"/>
      <c r="EQ98" s="71"/>
      <c r="ER98" s="71"/>
      <c r="ES98" s="71"/>
      <c r="ET98" s="71"/>
      <c r="EU98" s="71"/>
      <c r="EV98" s="71"/>
      <c r="EW98" s="71"/>
      <c r="EX98" s="71"/>
      <c r="EY98" s="71"/>
      <c r="EZ98" s="71"/>
      <c r="FA98" s="71"/>
      <c r="FB98" s="71"/>
      <c r="FC98" s="71"/>
      <c r="FD98" s="71"/>
      <c r="FE98" s="71"/>
      <c r="FF98" s="71"/>
      <c r="FG98" s="71"/>
      <c r="FH98" s="71"/>
      <c r="FI98" s="71"/>
      <c r="FJ98" s="71"/>
      <c r="FK98" s="71"/>
      <c r="FL98" s="71"/>
      <c r="FM98" s="71"/>
      <c r="FN98" s="71"/>
      <c r="FO98" s="71"/>
      <c r="FP98" s="71"/>
      <c r="FQ98" s="71"/>
      <c r="FR98" s="71"/>
      <c r="FS98" s="71"/>
      <c r="FT98" s="71"/>
      <c r="FU98" s="71"/>
      <c r="FV98" s="71"/>
      <c r="FW98" s="71"/>
      <c r="FX98" s="71"/>
      <c r="FY98" s="71"/>
      <c r="FZ98" s="71"/>
      <c r="GA98" s="71"/>
      <c r="GB98" s="71"/>
      <c r="GC98" s="71"/>
      <c r="GD98" s="71"/>
      <c r="GE98" s="71"/>
      <c r="GF98" s="71"/>
      <c r="GG98" s="71"/>
      <c r="GH98" s="71"/>
      <c r="GI98" s="71"/>
      <c r="GJ98" s="71"/>
      <c r="GK98" s="71"/>
      <c r="GL98" s="71"/>
      <c r="GM98" s="71"/>
      <c r="GN98" s="71"/>
      <c r="GO98" s="71"/>
      <c r="GP98" s="71"/>
      <c r="GQ98" s="71"/>
      <c r="GR98" s="71"/>
      <c r="GS98" s="71"/>
      <c r="GT98" s="71"/>
      <c r="GU98" s="71"/>
      <c r="GV98" s="71"/>
      <c r="GW98" s="71"/>
      <c r="GX98" s="71"/>
      <c r="GY98" s="71"/>
      <c r="GZ98" s="71"/>
      <c r="HA98" s="71"/>
      <c r="HB98" s="71"/>
      <c r="HC98" s="71"/>
      <c r="HD98" s="71"/>
      <c r="HE98" s="71"/>
      <c r="HF98" s="71"/>
      <c r="HG98" s="71"/>
      <c r="HH98" s="71"/>
      <c r="HI98" s="71"/>
      <c r="HJ98" s="71"/>
      <c r="HK98" s="71"/>
      <c r="HL98" s="71"/>
      <c r="HM98" s="71"/>
      <c r="HN98" s="71"/>
      <c r="HO98" s="71"/>
      <c r="HP98" s="71"/>
      <c r="HQ98" s="71"/>
      <c r="HR98" s="71"/>
      <c r="HS98" s="71"/>
      <c r="HT98" s="71"/>
      <c r="HU98" s="71"/>
      <c r="HV98" s="71"/>
      <c r="HW98" s="71"/>
      <c r="HX98" s="71"/>
      <c r="HY98" s="71"/>
      <c r="HZ98" s="71"/>
      <c r="IA98" s="71"/>
      <c r="IB98" s="71"/>
      <c r="IC98" s="71"/>
      <c r="ID98" s="71"/>
      <c r="IE98" s="71"/>
      <c r="IF98" s="71"/>
      <c r="IG98" s="71"/>
      <c r="IH98" s="71"/>
      <c r="II98" s="71"/>
      <c r="IJ98" s="71"/>
      <c r="IK98" s="71"/>
      <c r="IL98" s="71"/>
      <c r="IM98" s="71"/>
      <c r="IN98" s="71"/>
    </row>
    <row r="103" spans="1:248">
      <c r="B103" s="70"/>
    </row>
  </sheetData>
  <customSheetViews>
    <customSheetView guid="{4928BF23-7841-445B-B276-4DDA011E86BA}" scale="70" colorId="22" topLeftCell="A4">
      <selection activeCell="B44" sqref="B44"/>
      <rowBreaks count="6" manualBreakCount="6">
        <brk id="48" max="8" man="1"/>
        <brk id="96" max="16383" man="1"/>
        <brk id="97" max="16383" man="1"/>
        <brk id="98" max="16383" man="1"/>
        <brk id="102" max="16383" man="1"/>
        <brk id="103" max="16383" man="1"/>
      </rowBreaks>
      <pageMargins left="0.5" right="0.5" top="0.5" bottom="0.5" header="0.5" footer="0.5"/>
      <printOptions horizontalCentered="1" verticalCentered="1"/>
      <pageSetup scale="76" fitToHeight="2" orientation="landscape" r:id="rId1"/>
      <headerFooter alignWithMargins="0"/>
    </customSheetView>
    <customSheetView guid="{10BEBEA5-666D-4E42-8C33-BE2CECB0CEEE}" scale="70" colorId="22">
      <rowBreaks count="8" manualBreakCount="8">
        <brk id="48" max="8" man="1"/>
        <brk id="94" max="16383" man="1"/>
        <brk id="95" max="16383" man="1"/>
        <brk id="96" max="16383" man="1"/>
        <brk id="97" max="16383" man="1"/>
        <brk id="98" max="16383" man="1"/>
        <brk id="102" max="16383" man="1"/>
        <brk id="103" max="16383" man="1"/>
      </rowBreaks>
      <pageMargins left="0.5" right="0.5" top="0.5" bottom="0.5" header="0.5" footer="0.5"/>
      <printOptions horizontalCentered="1" verticalCentered="1"/>
      <pageSetup scale="76" fitToHeight="2" orientation="landscape" r:id="rId2"/>
      <headerFooter alignWithMargins="0"/>
    </customSheetView>
    <customSheetView guid="{7EABFE2B-86ED-418A-B3E7-C3498E6134E5}" scale="70" colorId="22">
      <rowBreaks count="8" manualBreakCount="8">
        <brk id="48" max="8" man="1"/>
        <brk id="94" max="16383" man="1"/>
        <brk id="95" max="16383" man="1"/>
        <brk id="96" max="16383" man="1"/>
        <brk id="97" max="16383" man="1"/>
        <brk id="98" max="16383" man="1"/>
        <brk id="102" max="16383" man="1"/>
        <brk id="103" max="16383" man="1"/>
      </rowBreaks>
      <pageMargins left="0.5" right="0.5" top="0.5" bottom="0.5" header="0.5" footer="0.5"/>
      <printOptions horizontalCentered="1" verticalCentered="1"/>
      <pageSetup scale="76" fitToHeight="2" orientation="landscape" r:id="rId3"/>
      <headerFooter alignWithMargins="0"/>
    </customSheetView>
    <customSheetView guid="{8787D503-0E53-496F-A823-DBDA291CFB74}" scale="70" colorId="22" showPageBreaks="1">
      <rowBreaks count="8" manualBreakCount="8">
        <brk id="48" max="8" man="1"/>
        <brk id="94" max="8" man="1"/>
        <brk id="95" max="8" man="1"/>
        <brk id="96" max="16383" man="1"/>
        <brk id="97" max="16383" man="1"/>
        <brk id="98" max="16383" man="1"/>
        <brk id="102" max="16383" man="1"/>
        <brk id="103" max="16383" man="1"/>
      </rowBreaks>
      <pageMargins left="0.5" right="0.5" top="0.5" bottom="0.5" header="0.5" footer="0.5"/>
      <printOptions horizontalCentered="1" verticalCentered="1"/>
      <pageSetup scale="76" fitToHeight="2" orientation="landscape" r:id="rId4"/>
      <headerFooter alignWithMargins="0"/>
    </customSheetView>
    <customSheetView guid="{22D28A66-17F3-4A9A-B88B-6F61E2AD90F2}" scale="70" colorId="22">
      <rowBreaks count="3" manualBreakCount="3">
        <brk id="48" max="8" man="1"/>
        <brk id="94" max="8" man="1"/>
        <brk id="95" max="8" man="1"/>
      </rowBreaks>
      <pageMargins left="0.5" right="0.5" top="0.5" bottom="0.5" header="0.5" footer="0.5"/>
      <printOptions horizontalCentered="1" verticalCentered="1"/>
      <pageSetup scale="76" fitToHeight="2" orientation="landscape" r:id="rId5"/>
      <headerFooter alignWithMargins="0"/>
    </customSheetView>
    <customSheetView guid="{38FEF62C-E434-43FF-91B6-A4BAF1D28941}" scale="70" colorId="22" showPageBreaks="1" printArea="1">
      <rowBreaks count="3" manualBreakCount="3">
        <brk id="48" max="8" man="1"/>
        <brk id="94" max="8" man="1"/>
        <brk id="95" max="8" man="1"/>
      </rowBreaks>
      <pageMargins left="0.5" right="0.5" top="0.5" bottom="0.5" header="0.5" footer="0.5"/>
      <printOptions horizontalCentered="1" verticalCentered="1"/>
      <pageSetup scale="76" fitToHeight="2" orientation="landscape" r:id="rId6"/>
      <headerFooter alignWithMargins="0"/>
    </customSheetView>
    <customSheetView guid="{3B00EE9E-100B-4E0B-97A5-9938B41F46C6}" scale="70" colorId="22">
      <rowBreaks count="1" manualBreakCount="1">
        <brk id="48" max="8" man="1"/>
      </rowBreaks>
      <pageMargins left="0.5" right="0.5" top="0.5" bottom="0.5" header="0.5" footer="0.5"/>
      <printOptions horizontalCentered="1" verticalCentered="1"/>
      <pageSetup scale="76" fitToHeight="2" orientation="landscape" r:id="rId7"/>
      <headerFooter alignWithMargins="0"/>
    </customSheetView>
    <customSheetView guid="{70140D13-E05C-4A32-B097-7656031EFC54}" scale="70" colorId="22" showPageBreaks="1" printArea="1">
      <rowBreaks count="1" manualBreakCount="1">
        <brk id="48" max="8" man="1"/>
      </rowBreaks>
      <pageMargins left="0.5" right="0.5" top="0.5" bottom="0.5" header="0.5" footer="0.5"/>
      <printOptions horizontalCentered="1" verticalCentered="1"/>
      <pageSetup scale="76" fitToHeight="2" orientation="landscape" r:id="rId8"/>
      <headerFooter alignWithMargins="0"/>
    </customSheetView>
    <customSheetView guid="{3A57D69F-D25D-44C3-9DE0-88B774091642}" scale="70" colorId="22" showPageBreaks="1" printArea="1">
      <rowBreaks count="1" manualBreakCount="1">
        <brk id="48" max="8" man="1"/>
      </rowBreaks>
      <pageMargins left="0.5" right="0.5" top="0.5" bottom="0.5" header="0.5" footer="0.5"/>
      <printOptions horizontalCentered="1" verticalCentered="1"/>
      <pageSetup scale="76" fitToHeight="2" orientation="landscape" r:id="rId9"/>
      <headerFooter alignWithMargins="0"/>
    </customSheetView>
    <customSheetView guid="{CA9A34E5-DE78-429D-AEC4-74C7250B775C}" scale="70" colorId="22" showPageBreaks="1" printArea="1">
      <rowBreaks count="1" manualBreakCount="1">
        <brk id="48" max="8" man="1"/>
      </rowBreaks>
      <pageMargins left="0.5" right="0.5" top="0.5" bottom="0.5" header="0.5" footer="0.5"/>
      <printOptions horizontalCentered="1" verticalCentered="1"/>
      <pageSetup scale="76" fitToHeight="2" orientation="landscape" r:id="rId10"/>
      <headerFooter alignWithMargins="0"/>
    </customSheetView>
    <customSheetView guid="{B4A791FD-BFAC-4ED1-AC79-FF865E98E4E3}" scale="70" colorId="22">
      <rowBreaks count="3" manualBreakCount="3">
        <brk id="48" max="8" man="1"/>
        <brk id="94" max="8" man="1"/>
        <brk id="95" max="8" man="1"/>
      </rowBreaks>
      <pageMargins left="0.5" right="0.5" top="0.5" bottom="0.5" header="0.5" footer="0.5"/>
      <printOptions horizontalCentered="1" verticalCentered="1"/>
      <pageSetup scale="76" fitToHeight="2" orientation="landscape" r:id="rId11"/>
      <headerFooter alignWithMargins="0"/>
    </customSheetView>
    <customSheetView guid="{1DFCFAAB-BEA9-4033-B573-C1428C6D4616}" scale="70" colorId="22">
      <rowBreaks count="3" manualBreakCount="3">
        <brk id="48" max="8" man="1"/>
        <brk id="94" max="8" man="1"/>
        <brk id="95" max="8" man="1"/>
      </rowBreaks>
      <pageMargins left="0.5" right="0.5" top="0.5" bottom="0.5" header="0.5" footer="0.5"/>
      <printOptions horizontalCentered="1" verticalCentered="1"/>
      <pageSetup scale="76" fitToHeight="2" orientation="landscape" r:id="rId12"/>
      <headerFooter alignWithMargins="0"/>
    </customSheetView>
    <customSheetView guid="{24B34512-AD5F-4011-887B-567D11190E35}" scale="70" colorId="22" showPageBreaks="1" topLeftCell="A34">
      <selection activeCell="E94" sqref="E94"/>
      <rowBreaks count="5" manualBreakCount="5">
        <brk id="48" max="8" man="1"/>
        <brk id="97" max="16383" man="1"/>
        <brk id="98" max="16383" man="1"/>
        <brk id="102" max="16383" man="1"/>
        <brk id="103" max="16383" man="1"/>
      </rowBreaks>
      <pageMargins left="0.5" right="0.5" top="0.5" bottom="0.5" header="0.5" footer="0.5"/>
      <printOptions horizontalCentered="1" verticalCentered="1"/>
      <pageSetup scale="76" fitToHeight="2" orientation="landscape" r:id="rId13"/>
      <headerFooter alignWithMargins="0"/>
    </customSheetView>
  </customSheetViews>
  <printOptions horizontalCentered="1" verticalCentered="1"/>
  <pageMargins left="0.5" right="0.5" top="0.5" bottom="0.5" header="0.5" footer="0.5"/>
  <pageSetup scale="76" fitToHeight="2" orientation="landscape" r:id="rId14"/>
  <headerFooter alignWithMargins="0"/>
  <rowBreaks count="6" manualBreakCount="6">
    <brk id="48" max="8" man="1"/>
    <brk id="96" max="16383" man="1"/>
    <brk id="97" max="16383" man="1"/>
    <brk id="98" max="16383" man="1"/>
    <brk id="102" max="16383" man="1"/>
    <brk id="103" max="16383" man="1"/>
  </rowBreaks>
</worksheet>
</file>

<file path=xl/worksheets/sheet62.xml><?xml version="1.0" encoding="utf-8"?>
<worksheet xmlns="http://schemas.openxmlformats.org/spreadsheetml/2006/main" xmlns:r="http://schemas.openxmlformats.org/officeDocument/2006/relationships">
  <sheetPr transitionEvaluation="1">
    <pageSetUpPr fitToPage="1"/>
  </sheetPr>
  <dimension ref="A1:J61"/>
  <sheetViews>
    <sheetView defaultGridColor="0" topLeftCell="A7" colorId="22" zoomScale="70" zoomScaleNormal="70" workbookViewId="0">
      <selection activeCell="C29" sqref="C29"/>
    </sheetView>
  </sheetViews>
  <sheetFormatPr defaultColWidth="9.6640625" defaultRowHeight="15"/>
  <cols>
    <col min="1" max="1" width="4.6640625" customWidth="1"/>
    <col min="2" max="2" width="1.6640625" customWidth="1"/>
    <col min="3" max="3" width="38.6640625" customWidth="1"/>
    <col min="4" max="4" width="6.6640625" customWidth="1"/>
    <col min="5" max="5" width="18.6640625" customWidth="1"/>
    <col min="6" max="6" width="1.6640625" customWidth="1"/>
    <col min="7" max="7" width="40.88671875" customWidth="1"/>
    <col min="8" max="8" width="7.33203125" customWidth="1"/>
    <col min="9" max="9" width="18.6640625" customWidth="1"/>
    <col min="10" max="10" width="4.6640625" customWidth="1"/>
  </cols>
  <sheetData>
    <row r="1" spans="1:10" ht="15.75" thickBot="1">
      <c r="A1" s="43" t="str">
        <f>'Data Sheet'!$A$49</f>
        <v>Annual Report of Central Hudson Gas &amp; Electric Corp.</v>
      </c>
      <c r="H1" s="191" t="str">
        <f>'Data Sheet'!$A$45</f>
        <v>Year ended December 31, 2013</v>
      </c>
      <c r="I1" s="48"/>
      <c r="J1" s="48"/>
    </row>
    <row r="2" spans="1:10">
      <c r="A2" s="44"/>
      <c r="B2" s="45"/>
      <c r="C2" s="45"/>
      <c r="D2" s="45"/>
      <c r="E2" s="45"/>
      <c r="F2" s="45"/>
      <c r="G2" s="45"/>
      <c r="H2" s="45"/>
      <c r="I2" s="45"/>
      <c r="J2" s="46"/>
    </row>
    <row r="3" spans="1:10" ht="15.75">
      <c r="A3" s="89" t="s">
        <v>1844</v>
      </c>
      <c r="B3" s="48"/>
      <c r="C3" s="48"/>
      <c r="D3" s="48"/>
      <c r="E3" s="48"/>
      <c r="F3" s="48"/>
      <c r="G3" s="48"/>
      <c r="H3" s="48"/>
      <c r="I3" s="48"/>
      <c r="J3" s="49"/>
    </row>
    <row r="4" spans="1:10">
      <c r="A4" s="50"/>
      <c r="J4" s="51"/>
    </row>
    <row r="5" spans="1:10">
      <c r="A5" s="50"/>
      <c r="C5" t="s">
        <v>1845</v>
      </c>
      <c r="J5" s="51"/>
    </row>
    <row r="6" spans="1:10">
      <c r="A6" s="50"/>
      <c r="C6" t="s">
        <v>1846</v>
      </c>
      <c r="J6" s="51"/>
    </row>
    <row r="7" spans="1:10">
      <c r="A7" s="50"/>
      <c r="C7" t="s">
        <v>1847</v>
      </c>
      <c r="J7" s="51"/>
    </row>
    <row r="8" spans="1:10">
      <c r="A8" s="50"/>
      <c r="C8" t="s">
        <v>1848</v>
      </c>
      <c r="J8" s="51"/>
    </row>
    <row r="9" spans="1:10">
      <c r="A9" s="220"/>
      <c r="B9" s="143"/>
      <c r="C9" s="143"/>
      <c r="D9" s="143"/>
      <c r="E9" s="143"/>
      <c r="F9" s="143"/>
      <c r="G9" s="143"/>
      <c r="H9" s="143"/>
      <c r="I9" s="143"/>
      <c r="J9" s="144"/>
    </row>
    <row r="10" spans="1:10">
      <c r="A10" s="588"/>
      <c r="C10" s="147"/>
      <c r="D10" s="855" t="s">
        <v>2699</v>
      </c>
      <c r="E10" s="147"/>
      <c r="G10" s="147"/>
      <c r="H10" s="855" t="s">
        <v>2699</v>
      </c>
      <c r="I10" s="147"/>
      <c r="J10" s="57"/>
    </row>
    <row r="11" spans="1:10">
      <c r="A11" s="588" t="s">
        <v>2411</v>
      </c>
      <c r="C11" s="855" t="s">
        <v>1849</v>
      </c>
      <c r="D11" s="855" t="s">
        <v>1850</v>
      </c>
      <c r="E11" s="147"/>
      <c r="G11" s="855" t="s">
        <v>1851</v>
      </c>
      <c r="H11" s="855" t="s">
        <v>1850</v>
      </c>
      <c r="I11" s="147"/>
      <c r="J11" s="57"/>
    </row>
    <row r="12" spans="1:10">
      <c r="A12" s="588" t="s">
        <v>2417</v>
      </c>
      <c r="C12" s="855" t="s">
        <v>1852</v>
      </c>
      <c r="D12" s="855" t="s">
        <v>1853</v>
      </c>
      <c r="E12" s="855" t="s">
        <v>1854</v>
      </c>
      <c r="G12" s="855" t="s">
        <v>1855</v>
      </c>
      <c r="H12" s="855" t="s">
        <v>1853</v>
      </c>
      <c r="I12" s="855" t="s">
        <v>1854</v>
      </c>
      <c r="J12" s="57" t="s">
        <v>2411</v>
      </c>
    </row>
    <row r="13" spans="1:10">
      <c r="A13" s="676"/>
      <c r="B13" s="143"/>
      <c r="C13" s="856" t="s">
        <v>2512</v>
      </c>
      <c r="D13" s="856" t="s">
        <v>2513</v>
      </c>
      <c r="E13" s="856" t="s">
        <v>644</v>
      </c>
      <c r="F13" s="143"/>
      <c r="G13" s="856" t="s">
        <v>693</v>
      </c>
      <c r="H13" s="856" t="s">
        <v>1725</v>
      </c>
      <c r="I13" s="856" t="s">
        <v>1726</v>
      </c>
      <c r="J13" s="857" t="s">
        <v>2417</v>
      </c>
    </row>
    <row r="14" spans="1:10">
      <c r="A14" s="588">
        <v>1</v>
      </c>
      <c r="C14" s="147" t="s">
        <v>1856</v>
      </c>
      <c r="D14" s="147"/>
      <c r="E14" s="610"/>
      <c r="F14" s="1"/>
      <c r="G14" s="147" t="s">
        <v>1857</v>
      </c>
      <c r="H14" s="610">
        <v>1.0262199999999999</v>
      </c>
      <c r="I14" s="1455">
        <v>11076537</v>
      </c>
      <c r="J14" s="57">
        <v>1</v>
      </c>
    </row>
    <row r="15" spans="1:10">
      <c r="A15" s="588">
        <v>2</v>
      </c>
      <c r="C15" s="147" t="s">
        <v>1858</v>
      </c>
      <c r="D15" s="610">
        <v>1.0261899999999999</v>
      </c>
      <c r="E15" s="1455">
        <v>19089</v>
      </c>
      <c r="F15" s="1"/>
      <c r="G15" s="147"/>
      <c r="H15" s="147"/>
      <c r="I15" s="147"/>
      <c r="J15" s="57">
        <v>2</v>
      </c>
    </row>
    <row r="16" spans="1:10">
      <c r="A16" s="588">
        <v>3</v>
      </c>
      <c r="C16" s="147" t="s">
        <v>1859</v>
      </c>
      <c r="D16" s="610"/>
      <c r="E16" s="610"/>
      <c r="F16" s="1"/>
      <c r="G16" s="157"/>
      <c r="H16" s="147"/>
      <c r="I16" s="147"/>
      <c r="J16" s="57">
        <v>3</v>
      </c>
    </row>
    <row r="17" spans="1:10">
      <c r="A17" s="588">
        <v>4</v>
      </c>
      <c r="C17" s="157" t="s">
        <v>1860</v>
      </c>
      <c r="D17" s="147"/>
      <c r="E17" s="147"/>
      <c r="G17" s="157"/>
      <c r="H17" s="147"/>
      <c r="I17" s="147"/>
      <c r="J17" s="57">
        <v>4</v>
      </c>
    </row>
    <row r="18" spans="1:10">
      <c r="A18" s="588">
        <v>5</v>
      </c>
      <c r="C18" s="147"/>
      <c r="D18" s="147"/>
      <c r="E18" s="147"/>
      <c r="G18" s="147" t="s">
        <v>1861</v>
      </c>
      <c r="H18" s="610">
        <v>1.0262199999999999</v>
      </c>
      <c r="I18" s="1455">
        <v>2932958</v>
      </c>
      <c r="J18" s="57">
        <v>5</v>
      </c>
    </row>
    <row r="19" spans="1:10">
      <c r="A19" s="588">
        <v>6</v>
      </c>
      <c r="C19" s="147" t="s">
        <v>1862</v>
      </c>
      <c r="D19" s="610">
        <v>1.0262199999999999</v>
      </c>
      <c r="E19" s="1455">
        <v>11379375</v>
      </c>
      <c r="F19" s="1"/>
      <c r="G19" s="147"/>
      <c r="H19" s="147"/>
      <c r="I19" s="147"/>
      <c r="J19" s="57">
        <v>6</v>
      </c>
    </row>
    <row r="20" spans="1:10">
      <c r="A20" s="588">
        <v>7</v>
      </c>
      <c r="C20" s="147" t="s">
        <v>1863</v>
      </c>
      <c r="D20" s="610"/>
      <c r="E20" s="610"/>
      <c r="F20" s="1"/>
      <c r="G20" s="147" t="s">
        <v>185</v>
      </c>
      <c r="H20" s="147"/>
      <c r="I20" s="108"/>
      <c r="J20" s="57">
        <v>7</v>
      </c>
    </row>
    <row r="21" spans="1:10">
      <c r="A21" s="588">
        <v>8</v>
      </c>
      <c r="C21" s="147" t="s">
        <v>1859</v>
      </c>
      <c r="D21" s="610"/>
      <c r="E21" s="610"/>
      <c r="F21" s="1"/>
      <c r="G21" s="147" t="s">
        <v>186</v>
      </c>
      <c r="H21" s="610"/>
      <c r="I21" s="1455">
        <v>10482</v>
      </c>
      <c r="J21" s="57">
        <v>8</v>
      </c>
    </row>
    <row r="22" spans="1:10">
      <c r="A22" s="588">
        <v>9</v>
      </c>
      <c r="C22" s="157" t="s">
        <v>1860</v>
      </c>
      <c r="D22" s="610"/>
      <c r="E22" s="610"/>
      <c r="F22" s="1"/>
      <c r="G22" s="147"/>
      <c r="H22" s="147"/>
      <c r="I22" s="147"/>
      <c r="J22" s="57">
        <v>9</v>
      </c>
    </row>
    <row r="23" spans="1:10">
      <c r="A23" s="588">
        <v>10</v>
      </c>
      <c r="C23" s="147"/>
      <c r="D23" s="147"/>
      <c r="E23" s="147"/>
      <c r="G23" s="157"/>
      <c r="H23" s="147"/>
      <c r="I23" s="1457"/>
      <c r="J23" s="57">
        <v>10</v>
      </c>
    </row>
    <row r="24" spans="1:10">
      <c r="A24" s="588">
        <v>11</v>
      </c>
      <c r="C24" s="147"/>
      <c r="D24" s="147"/>
      <c r="E24" s="147"/>
      <c r="G24" s="147" t="s">
        <v>187</v>
      </c>
      <c r="H24" s="147">
        <v>1.0262199999999999</v>
      </c>
      <c r="I24" s="1457">
        <v>30652</v>
      </c>
      <c r="J24" s="57">
        <v>11</v>
      </c>
    </row>
    <row r="25" spans="1:10">
      <c r="A25" s="588">
        <v>12</v>
      </c>
      <c r="C25" s="147" t="s">
        <v>188</v>
      </c>
      <c r="D25" s="147"/>
      <c r="E25" s="147"/>
      <c r="G25" s="147" t="s">
        <v>189</v>
      </c>
      <c r="H25" s="610"/>
      <c r="I25" s="610"/>
      <c r="J25" s="57">
        <v>12</v>
      </c>
    </row>
    <row r="26" spans="1:10">
      <c r="A26" s="588">
        <v>13</v>
      </c>
      <c r="C26" s="147" t="s">
        <v>190</v>
      </c>
      <c r="D26" s="610"/>
      <c r="E26" s="610">
        <v>0</v>
      </c>
      <c r="F26" s="1"/>
      <c r="G26" s="147" t="s">
        <v>191</v>
      </c>
      <c r="H26" s="610"/>
      <c r="I26" s="610"/>
      <c r="J26" s="57">
        <v>13</v>
      </c>
    </row>
    <row r="27" spans="1:10">
      <c r="A27" s="588">
        <v>14</v>
      </c>
      <c r="C27" s="157"/>
      <c r="D27" s="610"/>
      <c r="E27" s="610"/>
      <c r="F27" s="1"/>
      <c r="G27" s="147" t="s">
        <v>192</v>
      </c>
      <c r="H27" s="610"/>
      <c r="I27" s="610"/>
      <c r="J27" s="57">
        <v>14</v>
      </c>
    </row>
    <row r="28" spans="1:10">
      <c r="A28" s="588">
        <v>15</v>
      </c>
      <c r="C28" s="157"/>
      <c r="D28" s="610"/>
      <c r="E28" s="610"/>
      <c r="F28" s="1"/>
      <c r="G28" s="147"/>
      <c r="H28" s="147"/>
      <c r="I28" s="147"/>
      <c r="J28" s="57">
        <v>15</v>
      </c>
    </row>
    <row r="29" spans="1:10">
      <c r="A29" s="588">
        <v>16</v>
      </c>
      <c r="C29" s="157"/>
      <c r="D29" s="147"/>
      <c r="E29" s="147"/>
      <c r="G29" s="147"/>
      <c r="H29" s="147"/>
      <c r="I29" s="147"/>
      <c r="J29" s="57">
        <v>16</v>
      </c>
    </row>
    <row r="30" spans="1:10">
      <c r="A30" s="588">
        <v>17</v>
      </c>
      <c r="C30" s="147"/>
      <c r="D30" s="147"/>
      <c r="E30" s="147"/>
      <c r="G30" s="147" t="s">
        <v>193</v>
      </c>
      <c r="H30" s="147"/>
      <c r="I30" s="147"/>
      <c r="J30" s="57">
        <v>17</v>
      </c>
    </row>
    <row r="31" spans="1:10">
      <c r="A31" s="588">
        <v>18</v>
      </c>
      <c r="C31" s="147" t="s">
        <v>194</v>
      </c>
      <c r="D31" s="610">
        <v>1.0262199999999999</v>
      </c>
      <c r="E31" s="1455">
        <v>3089297</v>
      </c>
      <c r="F31" s="1"/>
      <c r="G31" s="147" t="s">
        <v>195</v>
      </c>
      <c r="H31" s="610">
        <v>1.0262199999999999</v>
      </c>
      <c r="I31" s="1455">
        <v>104430</v>
      </c>
      <c r="J31" s="57">
        <v>18</v>
      </c>
    </row>
    <row r="32" spans="1:10">
      <c r="A32" s="588">
        <v>19</v>
      </c>
      <c r="C32" s="147" t="s">
        <v>196</v>
      </c>
      <c r="D32" s="147"/>
      <c r="E32" s="147"/>
      <c r="G32" s="147" t="s">
        <v>197</v>
      </c>
      <c r="H32" s="610"/>
      <c r="I32" s="1455">
        <v>313681</v>
      </c>
      <c r="J32" s="57">
        <v>19</v>
      </c>
    </row>
    <row r="33" spans="1:10">
      <c r="A33" s="588">
        <v>20</v>
      </c>
      <c r="C33" s="147"/>
      <c r="D33" s="610"/>
      <c r="E33" s="610"/>
      <c r="F33" s="1"/>
      <c r="G33" s="147"/>
      <c r="H33" s="147"/>
      <c r="I33" s="147"/>
      <c r="J33" s="57">
        <v>20</v>
      </c>
    </row>
    <row r="34" spans="1:10">
      <c r="A34" s="588">
        <v>21</v>
      </c>
      <c r="C34" s="147"/>
      <c r="D34" s="147"/>
      <c r="E34" s="147"/>
      <c r="G34" s="147" t="s">
        <v>198</v>
      </c>
      <c r="H34" s="610"/>
      <c r="I34" s="610"/>
      <c r="J34" s="57">
        <v>21</v>
      </c>
    </row>
    <row r="35" spans="1:10">
      <c r="A35" s="588">
        <v>22</v>
      </c>
      <c r="C35" s="147"/>
      <c r="D35" s="147"/>
      <c r="E35" s="147"/>
      <c r="G35" s="147" t="s">
        <v>199</v>
      </c>
      <c r="H35" s="610"/>
      <c r="I35" s="1455">
        <v>19021</v>
      </c>
      <c r="J35" s="57">
        <v>22</v>
      </c>
    </row>
    <row r="36" spans="1:10">
      <c r="A36" s="588">
        <v>23</v>
      </c>
      <c r="B36" s="1653" t="s">
        <v>3641</v>
      </c>
      <c r="C36" s="147" t="s">
        <v>200</v>
      </c>
      <c r="D36" s="610"/>
      <c r="E36" s="1456">
        <f>SUM(E14:E35)</f>
        <v>14487761</v>
      </c>
      <c r="F36" s="572"/>
      <c r="G36" s="157" t="s">
        <v>1860</v>
      </c>
      <c r="H36" s="610"/>
      <c r="I36" s="610"/>
      <c r="J36" s="57">
        <v>23</v>
      </c>
    </row>
    <row r="37" spans="1:10">
      <c r="A37" s="588">
        <v>24</v>
      </c>
      <c r="B37" s="143"/>
      <c r="C37" s="150" t="s">
        <v>201</v>
      </c>
      <c r="D37" s="885"/>
      <c r="E37" s="1497">
        <v>144877610</v>
      </c>
      <c r="F37" s="597"/>
      <c r="G37" s="150" t="s">
        <v>202</v>
      </c>
      <c r="H37" s="886"/>
      <c r="I37" s="1456">
        <f>SUM(I14:I36)</f>
        <v>14487761</v>
      </c>
      <c r="J37" s="57">
        <v>24</v>
      </c>
    </row>
    <row r="38" spans="1:10">
      <c r="A38" s="588"/>
      <c r="D38" s="1"/>
      <c r="E38" s="1"/>
      <c r="F38" s="1"/>
      <c r="H38" s="185"/>
      <c r="I38" s="609"/>
      <c r="J38" s="57"/>
    </row>
    <row r="39" spans="1:10">
      <c r="A39" s="588">
        <v>25</v>
      </c>
      <c r="C39" t="s">
        <v>203</v>
      </c>
      <c r="H39" s="186"/>
      <c r="I39" s="147"/>
      <c r="J39" s="57">
        <v>25</v>
      </c>
    </row>
    <row r="40" spans="1:10">
      <c r="A40" s="588">
        <v>26</v>
      </c>
      <c r="C40" t="s">
        <v>204</v>
      </c>
      <c r="H40" s="186"/>
      <c r="I40" s="147"/>
      <c r="J40" s="57">
        <v>26</v>
      </c>
    </row>
    <row r="41" spans="1:10">
      <c r="A41" s="588">
        <v>27</v>
      </c>
      <c r="H41" s="186"/>
      <c r="I41" s="147"/>
      <c r="J41" s="57">
        <v>27</v>
      </c>
    </row>
    <row r="42" spans="1:10">
      <c r="A42" s="588">
        <v>28</v>
      </c>
      <c r="C42" t="s">
        <v>205</v>
      </c>
      <c r="H42" s="186"/>
      <c r="I42" s="147"/>
      <c r="J42" s="57">
        <v>28</v>
      </c>
    </row>
    <row r="43" spans="1:10">
      <c r="A43" s="588">
        <v>29</v>
      </c>
      <c r="C43" t="s">
        <v>206</v>
      </c>
      <c r="H43" s="186"/>
      <c r="I43" s="147"/>
      <c r="J43" s="57">
        <v>29</v>
      </c>
    </row>
    <row r="44" spans="1:10">
      <c r="A44" s="588">
        <v>30</v>
      </c>
      <c r="B44" s="1653"/>
      <c r="C44" s="85" t="s">
        <v>3399</v>
      </c>
      <c r="H44" s="186"/>
      <c r="I44" s="147"/>
      <c r="J44" s="57"/>
    </row>
    <row r="45" spans="1:10">
      <c r="A45" s="588">
        <v>30</v>
      </c>
      <c r="C45" s="85" t="s">
        <v>3400</v>
      </c>
      <c r="H45" s="186"/>
      <c r="I45" s="147"/>
      <c r="J45" s="57">
        <v>30</v>
      </c>
    </row>
    <row r="46" spans="1:10" ht="16.5" thickBot="1">
      <c r="A46" s="588">
        <v>31</v>
      </c>
      <c r="D46" s="159" t="s">
        <v>207</v>
      </c>
      <c r="E46" s="159"/>
      <c r="F46" s="159"/>
      <c r="G46" s="159"/>
      <c r="H46" s="186"/>
      <c r="I46" s="147"/>
      <c r="J46" s="57">
        <v>31</v>
      </c>
    </row>
    <row r="47" spans="1:10" ht="16.5" thickBot="1">
      <c r="A47" s="589">
        <v>32</v>
      </c>
      <c r="B47" s="61"/>
      <c r="C47" s="61"/>
      <c r="D47" s="887" t="s">
        <v>208</v>
      </c>
      <c r="E47" s="887"/>
      <c r="F47" s="887"/>
      <c r="G47" s="887"/>
      <c r="H47" s="888">
        <v>1.0262199999999999</v>
      </c>
      <c r="I47" s="164"/>
      <c r="J47" s="889">
        <v>32</v>
      </c>
    </row>
    <row r="48" spans="1:10">
      <c r="I48" t="s">
        <v>209</v>
      </c>
    </row>
    <row r="49" spans="1:10">
      <c r="A49" s="48" t="s">
        <v>1458</v>
      </c>
      <c r="B49" s="48"/>
      <c r="C49" s="48"/>
      <c r="D49" s="48"/>
      <c r="E49" s="48"/>
      <c r="F49" s="48"/>
      <c r="G49" s="890"/>
      <c r="H49" s="858"/>
      <c r="I49" s="48"/>
      <c r="J49" s="48"/>
    </row>
    <row r="54" spans="1:10">
      <c r="C54" s="70"/>
    </row>
    <row r="57" spans="1:10">
      <c r="C57" s="70"/>
    </row>
    <row r="58" spans="1:10">
      <c r="C58" s="70"/>
    </row>
    <row r="59" spans="1:10">
      <c r="C59" s="70"/>
    </row>
    <row r="60" spans="1:10">
      <c r="C60" s="70"/>
    </row>
    <row r="61" spans="1:10">
      <c r="C61" s="70"/>
    </row>
  </sheetData>
  <customSheetViews>
    <customSheetView guid="{4928BF23-7841-445B-B276-4DDA011E86BA}" scale="70" colorId="22" fitToPage="1" topLeftCell="A16">
      <selection activeCell="B44" sqref="B44"/>
      <pageMargins left="0.5" right="0.5" top="0.5" bottom="0.5" header="0" footer="0"/>
      <printOptions horizontalCentered="1" verticalCentered="1"/>
      <pageSetup scale="74" orientation="landscape" r:id="rId1"/>
      <headerFooter alignWithMargins="0"/>
    </customSheetView>
    <customSheetView guid="{10BEBEA5-666D-4E42-8C33-BE2CECB0CEEE}" scale="70" colorId="22" fitToPage="1">
      <pageMargins left="0.5" right="0.5" top="0.5" bottom="0.5" header="0" footer="0"/>
      <printOptions horizontalCentered="1" verticalCentered="1"/>
      <pageSetup scale="73" orientation="landscape" r:id="rId2"/>
      <headerFooter alignWithMargins="0"/>
    </customSheetView>
    <customSheetView guid="{7EABFE2B-86ED-418A-B3E7-C3498E6134E5}" scale="70" colorId="22" fitToPage="1">
      <pageMargins left="0.5" right="0.5" top="0.5" bottom="0.5" header="0" footer="0"/>
      <printOptions horizontalCentered="1" verticalCentered="1"/>
      <pageSetup scale="73" orientation="landscape" r:id="rId3"/>
      <headerFooter alignWithMargins="0"/>
    </customSheetView>
    <customSheetView guid="{8787D503-0E53-496F-A823-DBDA291CFB74}" scale="70" colorId="22" fitToPage="1">
      <pageMargins left="0.5" right="0.5" top="0.5" bottom="0.5" header="0" footer="0"/>
      <printOptions horizontalCentered="1" verticalCentered="1"/>
      <pageSetup scale="73" orientation="landscape" r:id="rId4"/>
      <headerFooter alignWithMargins="0"/>
    </customSheetView>
    <customSheetView guid="{56FC0D8B-DE78-4144-BF1E-B4BF4CC15D6C}" scale="70" colorId="22" fitToPage="1">
      <pageMargins left="0.5" right="0.5" top="0.5" bottom="0.5" header="0" footer="0"/>
      <printOptions horizontalCentered="1" verticalCentered="1"/>
      <pageSetup scale="73" orientation="landscape" r:id="rId5"/>
      <headerFooter alignWithMargins="0"/>
    </customSheetView>
    <customSheetView guid="{22D28A66-17F3-4A9A-B88B-6F61E2AD90F2}" scale="70" colorId="22" fitToPage="1">
      <pageMargins left="0.5" right="0.5" top="0.5" bottom="0.5" header="0" footer="0"/>
      <printOptions horizontalCentered="1" verticalCentered="1"/>
      <pageSetup scale="73" orientation="landscape" r:id="rId6"/>
      <headerFooter alignWithMargins="0"/>
    </customSheetView>
    <customSheetView guid="{38FEF62C-E434-43FF-91B6-A4BAF1D28941}" scale="70" colorId="22" fitToPage="1">
      <pageMargins left="0.5" right="0.5" top="0.5" bottom="0.5" header="0" footer="0"/>
      <printOptions horizontalCentered="1" verticalCentered="1"/>
      <pageSetup scale="73" orientation="landscape" r:id="rId7"/>
      <headerFooter alignWithMargins="0"/>
    </customSheetView>
    <customSheetView guid="{3B00EE9E-100B-4E0B-97A5-9938B41F46C6}" scale="70" colorId="22" fitToPage="1">
      <pageMargins left="0.5" right="0.5" top="0.5" bottom="0.5" header="0" footer="0"/>
      <printOptions horizontalCentered="1" verticalCentered="1"/>
      <pageSetup scale="73" orientation="landscape" r:id="rId8"/>
      <headerFooter alignWithMargins="0"/>
    </customSheetView>
    <customSheetView guid="{70140D13-E05C-4A32-B097-7656031EFC54}" scale="70" colorId="22" fitToPage="1">
      <pageMargins left="0.5" right="0.5" top="0.5" bottom="0.5" header="0" footer="0"/>
      <printOptions horizontalCentered="1" verticalCentered="1"/>
      <pageSetup scale="73" orientation="landscape" r:id="rId9"/>
      <headerFooter alignWithMargins="0"/>
    </customSheetView>
    <customSheetView guid="{3A57D69F-D25D-44C3-9DE0-88B774091642}" scale="70" colorId="22" fitToPage="1">
      <pageMargins left="0.5" right="0.5" top="0.5" bottom="0.5" header="0" footer="0"/>
      <printOptions horizontalCentered="1" verticalCentered="1"/>
      <pageSetup scale="73" orientation="landscape" r:id="rId10"/>
      <headerFooter alignWithMargins="0"/>
    </customSheetView>
    <customSheetView guid="{CA9A34E5-DE78-429D-AEC4-74C7250B775C}" scale="70" colorId="22" fitToPage="1">
      <pageMargins left="0.5" right="0.5" top="0.5" bottom="0.5" header="0" footer="0"/>
      <printOptions horizontalCentered="1" verticalCentered="1"/>
      <pageSetup scale="73" orientation="landscape" r:id="rId11"/>
      <headerFooter alignWithMargins="0"/>
    </customSheetView>
    <customSheetView guid="{B4A791FD-BFAC-4ED1-AC79-FF865E98E4E3}" scale="70" colorId="22" showPageBreaks="1" fitToPage="1">
      <selection activeCell="E38" sqref="E38"/>
      <pageMargins left="0.5" right="0.5" top="0.5" bottom="0.5" header="0" footer="0"/>
      <printOptions horizontalCentered="1" verticalCentered="1"/>
      <pageSetup scale="73" orientation="landscape" r:id="rId12"/>
      <headerFooter alignWithMargins="0"/>
    </customSheetView>
    <customSheetView guid="{1DFCFAAB-BEA9-4033-B573-C1428C6D4616}" scale="70" colorId="22" fitToPage="1">
      <selection activeCell="C46" sqref="C46"/>
      <pageMargins left="0.5" right="0.5" top="0.5" bottom="0.5" header="0" footer="0"/>
      <printOptions horizontalCentered="1" verticalCentered="1"/>
      <pageSetup scale="73" orientation="landscape" r:id="rId13"/>
      <headerFooter alignWithMargins="0"/>
    </customSheetView>
    <customSheetView guid="{24B34512-AD5F-4011-887B-567D11190E35}" scale="70" colorId="22" fitToPage="1">
      <selection activeCell="C46" sqref="C46"/>
      <pageMargins left="0.5" right="0.5" top="0.5" bottom="0.5" header="0" footer="0"/>
      <printOptions horizontalCentered="1" verticalCentered="1"/>
      <pageSetup scale="73" orientation="landscape" r:id="rId14"/>
      <headerFooter alignWithMargins="0"/>
    </customSheetView>
  </customSheetViews>
  <printOptions horizontalCentered="1" verticalCentered="1"/>
  <pageMargins left="0.5" right="0.5" top="0.5" bottom="0.5" header="0" footer="0"/>
  <pageSetup scale="74" orientation="landscape" r:id="rId15"/>
  <headerFooter alignWithMargins="0"/>
</worksheet>
</file>

<file path=xl/worksheets/sheet63.xml><?xml version="1.0" encoding="utf-8"?>
<worksheet xmlns="http://schemas.openxmlformats.org/spreadsheetml/2006/main" xmlns:r="http://schemas.openxmlformats.org/officeDocument/2006/relationships">
  <sheetPr transitionEvaluation="1"/>
  <dimension ref="A1:E84"/>
  <sheetViews>
    <sheetView defaultGridColor="0" topLeftCell="A16" colorId="22" zoomScale="70" zoomScaleNormal="70" workbookViewId="0">
      <selection activeCell="F31" sqref="F31:F32"/>
    </sheetView>
  </sheetViews>
  <sheetFormatPr defaultColWidth="9.6640625" defaultRowHeight="15"/>
  <cols>
    <col min="1" max="1" width="4.6640625" customWidth="1"/>
    <col min="2" max="2" width="45.6640625" customWidth="1"/>
    <col min="3" max="3" width="32.6640625" customWidth="1"/>
    <col min="4" max="4" width="15.6640625" customWidth="1"/>
  </cols>
  <sheetData>
    <row r="1" spans="1:4" ht="18">
      <c r="A1" s="918"/>
      <c r="B1" s="919" t="s">
        <v>1346</v>
      </c>
      <c r="C1" s="920"/>
      <c r="D1" s="920"/>
    </row>
    <row r="2" spans="1:4" ht="15.75">
      <c r="A2" s="10"/>
      <c r="B2" s="920" t="s">
        <v>1347</v>
      </c>
      <c r="C2" s="920"/>
      <c r="D2" s="920"/>
    </row>
    <row r="3" spans="1:4" ht="15.75">
      <c r="A3" s="10"/>
      <c r="B3" s="920" t="s">
        <v>1348</v>
      </c>
      <c r="C3" s="920"/>
      <c r="D3" s="920"/>
    </row>
    <row r="4" spans="1:4">
      <c r="A4" s="921" t="str">
        <f>'Data Sheet'!$A$49</f>
        <v>Annual Report of Central Hudson Gas &amp; Electric Corp.</v>
      </c>
      <c r="B4" s="10"/>
      <c r="C4" s="922" t="str">
        <f>'Data Sheet'!$A$45</f>
        <v>Year ended December 31, 2013</v>
      </c>
      <c r="D4" s="922"/>
    </row>
    <row r="6" spans="1:4" ht="15.75">
      <c r="A6" s="10"/>
      <c r="B6" s="1028" t="s">
        <v>2512</v>
      </c>
      <c r="C6" s="1028" t="s">
        <v>2513</v>
      </c>
      <c r="D6" s="1028" t="s">
        <v>644</v>
      </c>
    </row>
    <row r="7" spans="1:4" ht="15.75">
      <c r="A7" s="926" t="s">
        <v>2411</v>
      </c>
      <c r="B7" s="10"/>
      <c r="C7" s="925" t="s">
        <v>1349</v>
      </c>
    </row>
    <row r="8" spans="1:4" ht="15.75">
      <c r="A8" s="1029" t="s">
        <v>2417</v>
      </c>
      <c r="B8" s="10"/>
      <c r="C8" s="925" t="s">
        <v>1350</v>
      </c>
      <c r="D8" s="923" t="str">
        <f>'Data Sheet'!$C$38</f>
        <v>December 31, 2013</v>
      </c>
    </row>
    <row r="9" spans="1:4" ht="15.75">
      <c r="A9" s="10"/>
      <c r="B9" s="10"/>
      <c r="C9" s="925"/>
      <c r="D9" s="923"/>
    </row>
    <row r="10" spans="1:4">
      <c r="A10" s="926">
        <v>1</v>
      </c>
      <c r="B10" s="924" t="s">
        <v>1006</v>
      </c>
      <c r="C10" s="34" t="s">
        <v>1007</v>
      </c>
      <c r="D10" s="186"/>
    </row>
    <row r="11" spans="1:4" ht="15.75">
      <c r="A11" s="926">
        <f t="shared" ref="A11:A42" si="0">A10+1</f>
        <v>2</v>
      </c>
      <c r="B11" s="10"/>
      <c r="C11" s="925"/>
      <c r="D11" s="927"/>
    </row>
    <row r="12" spans="1:4">
      <c r="A12" s="926">
        <f t="shared" si="0"/>
        <v>3</v>
      </c>
      <c r="B12" s="924" t="s">
        <v>1008</v>
      </c>
      <c r="C12" s="10"/>
      <c r="D12" s="186"/>
    </row>
    <row r="13" spans="1:4">
      <c r="A13" s="926">
        <f t="shared" si="0"/>
        <v>4</v>
      </c>
      <c r="B13" s="10" t="s">
        <v>1009</v>
      </c>
      <c r="C13" s="34" t="s">
        <v>1010</v>
      </c>
      <c r="D13" s="186">
        <v>8392877</v>
      </c>
    </row>
    <row r="14" spans="1:4">
      <c r="A14" s="926">
        <f t="shared" si="0"/>
        <v>5</v>
      </c>
      <c r="B14" s="10" t="s">
        <v>1011</v>
      </c>
      <c r="C14" s="34" t="s">
        <v>1012</v>
      </c>
      <c r="D14" s="186">
        <v>5567</v>
      </c>
    </row>
    <row r="15" spans="1:4">
      <c r="A15" s="926">
        <f t="shared" si="0"/>
        <v>6</v>
      </c>
      <c r="B15" s="10" t="s">
        <v>1013</v>
      </c>
      <c r="C15" s="34" t="s">
        <v>1014</v>
      </c>
      <c r="D15" s="186">
        <v>384024</v>
      </c>
    </row>
    <row r="16" spans="1:4">
      <c r="A16" s="926">
        <f t="shared" si="0"/>
        <v>7</v>
      </c>
      <c r="B16" s="10" t="s">
        <v>1015</v>
      </c>
      <c r="C16" s="34" t="s">
        <v>1016</v>
      </c>
      <c r="D16" s="186">
        <v>0</v>
      </c>
    </row>
    <row r="17" spans="1:4">
      <c r="A17" s="926">
        <f t="shared" si="0"/>
        <v>8</v>
      </c>
      <c r="B17" s="34" t="s">
        <v>3681</v>
      </c>
      <c r="C17" s="34" t="s">
        <v>1017</v>
      </c>
      <c r="D17" s="186">
        <v>0</v>
      </c>
    </row>
    <row r="18" spans="1:4">
      <c r="A18" s="926">
        <f t="shared" si="0"/>
        <v>9</v>
      </c>
      <c r="B18" s="10" t="s">
        <v>1018</v>
      </c>
      <c r="C18" s="34" t="s">
        <v>1019</v>
      </c>
      <c r="D18" s="186">
        <v>4034427</v>
      </c>
    </row>
    <row r="19" spans="1:4">
      <c r="A19" s="926">
        <f t="shared" si="0"/>
        <v>10</v>
      </c>
      <c r="B19" s="34" t="s">
        <v>3682</v>
      </c>
      <c r="C19" s="34" t="s">
        <v>1020</v>
      </c>
      <c r="D19" s="186">
        <v>0</v>
      </c>
    </row>
    <row r="20" spans="1:4">
      <c r="A20" s="926">
        <f t="shared" si="0"/>
        <v>11</v>
      </c>
      <c r="B20" s="10" t="s">
        <v>1021</v>
      </c>
      <c r="C20" s="10" t="s">
        <v>1022</v>
      </c>
      <c r="D20" s="607">
        <f>SUM(D13:D18)-D19</f>
        <v>12816895</v>
      </c>
    </row>
    <row r="21" spans="1:4" ht="15.75">
      <c r="A21" s="926">
        <f t="shared" si="0"/>
        <v>12</v>
      </c>
      <c r="B21" s="10"/>
      <c r="C21" s="925"/>
      <c r="D21" s="927"/>
    </row>
    <row r="22" spans="1:4">
      <c r="A22" s="926">
        <f t="shared" si="0"/>
        <v>13</v>
      </c>
      <c r="B22" s="924" t="s">
        <v>1023</v>
      </c>
      <c r="C22" s="34" t="s">
        <v>1024</v>
      </c>
      <c r="D22" s="186">
        <v>11453555</v>
      </c>
    </row>
    <row r="23" spans="1:4" ht="15.75">
      <c r="A23" s="926">
        <f t="shared" si="0"/>
        <v>14</v>
      </c>
      <c r="B23" s="10"/>
      <c r="C23" s="925"/>
      <c r="D23" s="927"/>
    </row>
    <row r="24" spans="1:4" ht="15.75">
      <c r="A24" s="926">
        <f t="shared" si="0"/>
        <v>15</v>
      </c>
      <c r="B24" s="924" t="s">
        <v>1025</v>
      </c>
      <c r="C24" s="925"/>
      <c r="D24" s="928"/>
    </row>
    <row r="25" spans="1:4">
      <c r="A25" s="926">
        <f t="shared" si="0"/>
        <v>16</v>
      </c>
      <c r="B25" s="1735" t="s">
        <v>3747</v>
      </c>
      <c r="C25" s="34" t="s">
        <v>1026</v>
      </c>
      <c r="D25" s="928">
        <v>-2671300</v>
      </c>
    </row>
    <row r="26" spans="1:4">
      <c r="A26" s="926">
        <f t="shared" si="0"/>
        <v>17</v>
      </c>
      <c r="B26" s="1712" t="s">
        <v>1027</v>
      </c>
      <c r="C26" s="34" t="s">
        <v>1028</v>
      </c>
      <c r="D26" s="928">
        <v>636314</v>
      </c>
    </row>
    <row r="27" spans="1:4">
      <c r="A27" s="926">
        <f t="shared" si="0"/>
        <v>18</v>
      </c>
      <c r="B27" s="10" t="s">
        <v>1029</v>
      </c>
      <c r="C27" s="34" t="s">
        <v>1030</v>
      </c>
      <c r="D27" s="928">
        <v>9449775</v>
      </c>
    </row>
    <row r="28" spans="1:4">
      <c r="A28" s="926">
        <f t="shared" si="0"/>
        <v>19</v>
      </c>
      <c r="B28" s="10" t="s">
        <v>1031</v>
      </c>
      <c r="C28" s="34" t="s">
        <v>1032</v>
      </c>
      <c r="D28" s="928">
        <v>3067975</v>
      </c>
    </row>
    <row r="29" spans="1:4">
      <c r="A29" s="926">
        <f t="shared" si="0"/>
        <v>20</v>
      </c>
      <c r="B29" s="10" t="s">
        <v>1033</v>
      </c>
      <c r="C29" s="34" t="s">
        <v>1034</v>
      </c>
      <c r="D29" s="928">
        <v>0</v>
      </c>
    </row>
    <row r="30" spans="1:4">
      <c r="A30" s="926">
        <f t="shared" si="0"/>
        <v>21</v>
      </c>
      <c r="B30" s="10" t="s">
        <v>1035</v>
      </c>
      <c r="C30" s="929" t="s">
        <v>1022</v>
      </c>
      <c r="D30" s="930">
        <f>SUM(D25:D27)-D28+D29</f>
        <v>4346814</v>
      </c>
    </row>
    <row r="31" spans="1:4" ht="15.75">
      <c r="A31" s="926">
        <f t="shared" si="0"/>
        <v>22</v>
      </c>
      <c r="B31" s="10"/>
      <c r="C31" s="925"/>
      <c r="D31" s="927"/>
    </row>
    <row r="32" spans="1:4">
      <c r="A32" s="926">
        <f t="shared" si="0"/>
        <v>23</v>
      </c>
      <c r="B32" s="924" t="s">
        <v>1036</v>
      </c>
      <c r="C32" s="10"/>
      <c r="D32" s="186"/>
    </row>
    <row r="33" spans="1:4">
      <c r="A33" s="926">
        <f t="shared" si="0"/>
        <v>24</v>
      </c>
      <c r="B33" s="10" t="s">
        <v>1037</v>
      </c>
      <c r="C33" s="34" t="s">
        <v>1038</v>
      </c>
      <c r="D33" s="186">
        <v>0</v>
      </c>
    </row>
    <row r="34" spans="1:4">
      <c r="A34" s="926">
        <f t="shared" si="0"/>
        <v>25</v>
      </c>
      <c r="B34" s="10" t="s">
        <v>1039</v>
      </c>
      <c r="C34" s="34" t="s">
        <v>1040</v>
      </c>
      <c r="D34" s="186">
        <v>0</v>
      </c>
    </row>
    <row r="35" spans="1:4">
      <c r="A35" s="926">
        <f t="shared" si="0"/>
        <v>26</v>
      </c>
      <c r="B35" s="10" t="s">
        <v>1041</v>
      </c>
      <c r="C35" s="929" t="s">
        <v>1022</v>
      </c>
      <c r="D35" s="607">
        <f>SUM(D33:D34)</f>
        <v>0</v>
      </c>
    </row>
    <row r="36" spans="1:4">
      <c r="A36" s="926">
        <f t="shared" si="0"/>
        <v>27</v>
      </c>
      <c r="B36" s="1650"/>
      <c r="C36" s="929"/>
      <c r="D36" s="186"/>
    </row>
    <row r="37" spans="1:4">
      <c r="A37" s="926">
        <f t="shared" si="0"/>
        <v>28</v>
      </c>
      <c r="B37" s="10"/>
      <c r="C37" s="929"/>
      <c r="D37" s="186"/>
    </row>
    <row r="38" spans="1:4">
      <c r="A38" s="926">
        <f t="shared" si="0"/>
        <v>29</v>
      </c>
      <c r="B38" s="924" t="s">
        <v>1042</v>
      </c>
      <c r="C38" s="10"/>
      <c r="D38" s="186"/>
    </row>
    <row r="39" spans="1:4">
      <c r="A39" s="926">
        <f t="shared" si="0"/>
        <v>30</v>
      </c>
      <c r="B39" s="10" t="s">
        <v>1043</v>
      </c>
      <c r="C39" s="34" t="s">
        <v>1044</v>
      </c>
      <c r="D39" s="186">
        <v>0</v>
      </c>
    </row>
    <row r="40" spans="1:4">
      <c r="A40" s="926">
        <f t="shared" si="0"/>
        <v>31</v>
      </c>
      <c r="B40" s="10" t="s">
        <v>1043</v>
      </c>
      <c r="C40" s="10" t="s">
        <v>1045</v>
      </c>
      <c r="D40" s="186">
        <v>0</v>
      </c>
    </row>
    <row r="41" spans="1:4">
      <c r="A41" s="926">
        <f t="shared" si="0"/>
        <v>32</v>
      </c>
      <c r="B41" s="10" t="s">
        <v>1046</v>
      </c>
      <c r="C41" s="929" t="s">
        <v>1022</v>
      </c>
      <c r="D41" s="607">
        <f>SUM(D39:D40)</f>
        <v>0</v>
      </c>
    </row>
    <row r="42" spans="1:4">
      <c r="A42" s="926">
        <f t="shared" si="0"/>
        <v>33</v>
      </c>
      <c r="B42" s="10"/>
      <c r="C42" s="10"/>
      <c r="D42" s="186"/>
    </row>
    <row r="43" spans="1:4" ht="15.75">
      <c r="A43" s="926">
        <f t="shared" ref="A43:A59" si="1">A42+1</f>
        <v>34</v>
      </c>
      <c r="B43" s="924" t="s">
        <v>1047</v>
      </c>
      <c r="C43" s="923"/>
      <c r="D43" s="186"/>
    </row>
    <row r="44" spans="1:4">
      <c r="A44" s="926">
        <f t="shared" si="1"/>
        <v>35</v>
      </c>
      <c r="B44" s="1713" t="s">
        <v>3712</v>
      </c>
      <c r="C44" s="34" t="s">
        <v>1048</v>
      </c>
      <c r="D44" s="186">
        <v>0</v>
      </c>
    </row>
    <row r="45" spans="1:4">
      <c r="A45" s="926">
        <f t="shared" si="1"/>
        <v>36</v>
      </c>
      <c r="B45" s="10" t="s">
        <v>1049</v>
      </c>
      <c r="C45" s="34" t="s">
        <v>1050</v>
      </c>
      <c r="D45" s="186">
        <v>0</v>
      </c>
    </row>
    <row r="46" spans="1:4">
      <c r="A46" s="926">
        <f t="shared" si="1"/>
        <v>37</v>
      </c>
      <c r="B46" s="10" t="s">
        <v>1051</v>
      </c>
      <c r="C46" s="10" t="s">
        <v>1022</v>
      </c>
      <c r="D46" s="607">
        <f>SUM(D44:D45)</f>
        <v>0</v>
      </c>
    </row>
    <row r="47" spans="1:4" ht="15.75">
      <c r="A47" s="926">
        <f t="shared" si="1"/>
        <v>38</v>
      </c>
      <c r="B47" s="10"/>
      <c r="C47" s="931"/>
      <c r="D47" s="186"/>
    </row>
    <row r="48" spans="1:4">
      <c r="A48" s="926">
        <f t="shared" si="1"/>
        <v>39</v>
      </c>
      <c r="B48" s="1719" t="s">
        <v>1052</v>
      </c>
      <c r="C48" s="34" t="s">
        <v>1053</v>
      </c>
      <c r="D48" s="186">
        <v>0</v>
      </c>
    </row>
    <row r="49" spans="1:5">
      <c r="A49" s="926">
        <f t="shared" si="1"/>
        <v>40</v>
      </c>
      <c r="B49" s="10"/>
      <c r="C49" s="10"/>
      <c r="D49" s="186"/>
    </row>
    <row r="50" spans="1:5" ht="15.75">
      <c r="A50" s="926">
        <f t="shared" si="1"/>
        <v>41</v>
      </c>
      <c r="B50" s="924" t="s">
        <v>1054</v>
      </c>
      <c r="C50" s="931"/>
      <c r="D50" s="186"/>
    </row>
    <row r="51" spans="1:5">
      <c r="A51" s="926">
        <f t="shared" si="1"/>
        <v>42</v>
      </c>
      <c r="B51" s="10" t="s">
        <v>1055</v>
      </c>
      <c r="C51" s="34" t="s">
        <v>1056</v>
      </c>
      <c r="D51" s="186">
        <v>21265552</v>
      </c>
    </row>
    <row r="52" spans="1:5">
      <c r="A52" s="926">
        <f t="shared" si="1"/>
        <v>43</v>
      </c>
      <c r="B52" s="10" t="s">
        <v>1057</v>
      </c>
      <c r="C52" s="34" t="s">
        <v>1058</v>
      </c>
      <c r="D52" s="186">
        <v>8773634</v>
      </c>
    </row>
    <row r="53" spans="1:5">
      <c r="A53" s="926">
        <f t="shared" si="1"/>
        <v>44</v>
      </c>
      <c r="B53" s="10" t="s">
        <v>1059</v>
      </c>
      <c r="C53" s="10" t="s">
        <v>1022</v>
      </c>
      <c r="D53" s="932">
        <f>SUM(D51:D52)</f>
        <v>30039186</v>
      </c>
    </row>
    <row r="54" spans="1:5" ht="15.75">
      <c r="A54" s="926">
        <f t="shared" si="1"/>
        <v>45</v>
      </c>
      <c r="B54" s="10"/>
      <c r="C54" s="931"/>
      <c r="D54" s="186"/>
    </row>
    <row r="55" spans="1:5">
      <c r="A55" s="926">
        <f t="shared" si="1"/>
        <v>46</v>
      </c>
      <c r="B55" s="924" t="s">
        <v>1060</v>
      </c>
      <c r="C55" s="34" t="s">
        <v>1061</v>
      </c>
      <c r="D55" s="186">
        <v>0</v>
      </c>
    </row>
    <row r="56" spans="1:5">
      <c r="A56" s="926">
        <f t="shared" si="1"/>
        <v>47</v>
      </c>
      <c r="B56" s="10"/>
      <c r="C56" s="10"/>
      <c r="D56" s="186"/>
    </row>
    <row r="57" spans="1:5">
      <c r="A57" s="926">
        <f t="shared" si="1"/>
        <v>48</v>
      </c>
      <c r="B57" s="924" t="s">
        <v>2374</v>
      </c>
      <c r="C57" s="34" t="s">
        <v>2375</v>
      </c>
      <c r="D57" s="186">
        <v>108352014</v>
      </c>
    </row>
    <row r="58" spans="1:5">
      <c r="A58" s="926">
        <f t="shared" si="1"/>
        <v>49</v>
      </c>
      <c r="B58" s="10"/>
      <c r="C58" s="10"/>
      <c r="D58" s="186"/>
    </row>
    <row r="59" spans="1:5">
      <c r="A59" s="926">
        <f t="shared" si="1"/>
        <v>50</v>
      </c>
      <c r="B59" s="924" t="s">
        <v>2376</v>
      </c>
      <c r="C59" s="34" t="s">
        <v>2377</v>
      </c>
      <c r="D59" s="186">
        <v>13980097</v>
      </c>
    </row>
    <row r="61" spans="1:5">
      <c r="A61" s="10"/>
      <c r="B61" s="10"/>
      <c r="C61" s="10"/>
      <c r="D61" s="186"/>
      <c r="E61" s="186"/>
    </row>
    <row r="64" spans="1:5">
      <c r="A64" s="10"/>
      <c r="B64" s="42"/>
    </row>
    <row r="67" spans="1:3">
      <c r="A67" s="10"/>
      <c r="B67" s="42"/>
    </row>
    <row r="68" spans="1:3">
      <c r="A68" s="10"/>
      <c r="B68" s="42"/>
    </row>
    <row r="69" spans="1:3">
      <c r="A69" s="10"/>
      <c r="B69" s="42"/>
    </row>
    <row r="70" spans="1:3">
      <c r="A70" s="10"/>
      <c r="B70" s="42"/>
    </row>
    <row r="71" spans="1:3">
      <c r="A71" s="10"/>
      <c r="B71" s="42"/>
    </row>
    <row r="75" spans="1:3" ht="15.75">
      <c r="A75" s="10"/>
      <c r="B75" s="923"/>
      <c r="C75" s="921"/>
    </row>
    <row r="83" spans="1:3" ht="15.75">
      <c r="A83" s="10"/>
      <c r="B83" s="924"/>
      <c r="C83" s="931"/>
    </row>
    <row r="84" spans="1:3" ht="15.75">
      <c r="A84" s="10"/>
      <c r="B84" s="924"/>
      <c r="C84" s="931"/>
    </row>
  </sheetData>
  <customSheetViews>
    <customSheetView guid="{4928BF23-7841-445B-B276-4DDA011E86BA}" scale="70" colorId="22" topLeftCell="A10">
      <selection activeCell="B44" sqref="B44"/>
      <pageMargins left="0.5" right="0.5" top="0.5" bottom="0.5" header="0" footer="0"/>
      <printOptions horizontalCentered="1" verticalCentered="1"/>
      <pageSetup scale="62" orientation="portrait" r:id="rId1"/>
      <headerFooter alignWithMargins="0"/>
    </customSheetView>
    <customSheetView guid="{10BEBEA5-666D-4E42-8C33-BE2CECB0CEEE}" scale="70" colorId="22">
      <pageMargins left="0.5" right="0.5" top="0.5" bottom="0.5" header="0" footer="0"/>
      <printOptions horizontalCentered="1" verticalCentered="1"/>
      <pageSetup scale="62" orientation="portrait" r:id="rId2"/>
      <headerFooter alignWithMargins="0"/>
    </customSheetView>
    <customSheetView guid="{7EABFE2B-86ED-418A-B3E7-C3498E6134E5}" scale="70" colorId="22">
      <pageMargins left="0.5" right="0.5" top="0.5" bottom="0.5" header="0" footer="0"/>
      <printOptions horizontalCentered="1" verticalCentered="1"/>
      <pageSetup scale="62" orientation="portrait" r:id="rId3"/>
      <headerFooter alignWithMargins="0"/>
    </customSheetView>
    <customSheetView guid="{8787D503-0E53-496F-A823-DBDA291CFB74}" scale="70" colorId="22">
      <pageMargins left="0.5" right="0.5" top="0.5" bottom="0.5" header="0" footer="0"/>
      <printOptions horizontalCentered="1" verticalCentered="1"/>
      <pageSetup scale="62" orientation="portrait" r:id="rId4"/>
      <headerFooter alignWithMargins="0"/>
    </customSheetView>
    <customSheetView guid="{56FC0D8B-DE78-4144-BF1E-B4BF4CC15D6C}" scale="70" colorId="22">
      <pageMargins left="0.5" right="0.5" top="0.5" bottom="0.5" header="0" footer="0"/>
      <printOptions horizontalCentered="1" verticalCentered="1"/>
      <pageSetup scale="62" orientation="portrait" r:id="rId5"/>
      <headerFooter alignWithMargins="0"/>
    </customSheetView>
    <customSheetView guid="{22D28A66-17F3-4A9A-B88B-6F61E2AD90F2}" scale="70" colorId="22">
      <pageMargins left="0.5" right="0.5" top="0.5" bottom="0.5" header="0" footer="0"/>
      <printOptions horizontalCentered="1" verticalCentered="1"/>
      <pageSetup scale="62" orientation="portrait" r:id="rId6"/>
      <headerFooter alignWithMargins="0"/>
    </customSheetView>
    <customSheetView guid="{38FEF62C-E434-43FF-91B6-A4BAF1D28941}" scale="70" colorId="22">
      <pageMargins left="0.5" right="0.5" top="0.5" bottom="0.5" header="0" footer="0"/>
      <printOptions horizontalCentered="1" verticalCentered="1"/>
      <pageSetup scale="62" orientation="portrait" r:id="rId7"/>
      <headerFooter alignWithMargins="0"/>
    </customSheetView>
    <customSheetView guid="{3B00EE9E-100B-4E0B-97A5-9938B41F46C6}" scale="70" colorId="22">
      <pageMargins left="0.5" right="0.5" top="0.5" bottom="0.5" header="0" footer="0"/>
      <printOptions horizontalCentered="1" verticalCentered="1"/>
      <pageSetup scale="62" orientation="portrait" r:id="rId8"/>
      <headerFooter alignWithMargins="0"/>
    </customSheetView>
    <customSheetView guid="{70140D13-E05C-4A32-B097-7656031EFC54}" scale="70" colorId="22">
      <pageMargins left="0.5" right="0.5" top="0.5" bottom="0.5" header="0" footer="0"/>
      <printOptions horizontalCentered="1" verticalCentered="1"/>
      <pageSetup scale="62" orientation="portrait" r:id="rId9"/>
      <headerFooter alignWithMargins="0"/>
    </customSheetView>
    <customSheetView guid="{3A57D69F-D25D-44C3-9DE0-88B774091642}" scale="70" colorId="22">
      <pageMargins left="0.5" right="0.5" top="0.5" bottom="0.5" header="0" footer="0"/>
      <printOptions horizontalCentered="1" verticalCentered="1"/>
      <pageSetup scale="62" orientation="portrait" r:id="rId10"/>
      <headerFooter alignWithMargins="0"/>
    </customSheetView>
    <customSheetView guid="{CA9A34E5-DE78-429D-AEC4-74C7250B775C}" scale="70" colorId="22">
      <pageMargins left="0.5" right="0.5" top="0.5" bottom="0.5" header="0" footer="0"/>
      <printOptions horizontalCentered="1" verticalCentered="1"/>
      <pageSetup scale="62" orientation="portrait" r:id="rId11"/>
      <headerFooter alignWithMargins="0"/>
    </customSheetView>
    <customSheetView guid="{B4A791FD-BFAC-4ED1-AC79-FF865E98E4E3}" scale="70" colorId="22">
      <pageMargins left="0.5" right="0.5" top="0.5" bottom="0.5" header="0" footer="0"/>
      <printOptions horizontalCentered="1" verticalCentered="1"/>
      <pageSetup scale="62" orientation="portrait" r:id="rId12"/>
      <headerFooter alignWithMargins="0"/>
    </customSheetView>
    <customSheetView guid="{1DFCFAAB-BEA9-4033-B573-C1428C6D4616}" scale="70" colorId="22">
      <selection activeCell="F33" sqref="F33"/>
      <pageMargins left="0.5" right="0.5" top="0.5" bottom="0.5" header="0" footer="0"/>
      <printOptions horizontalCentered="1" verticalCentered="1"/>
      <pageSetup scale="62" orientation="portrait" r:id="rId13"/>
      <headerFooter alignWithMargins="0"/>
    </customSheetView>
    <customSheetView guid="{24B34512-AD5F-4011-887B-567D11190E35}" scale="70" colorId="22">
      <selection activeCell="F33" sqref="F33"/>
      <pageMargins left="0.5" right="0.5" top="0.5" bottom="0.5" header="0" footer="0"/>
      <printOptions horizontalCentered="1" verticalCentered="1"/>
      <pageSetup scale="62" orientation="portrait" r:id="rId14"/>
      <headerFooter alignWithMargins="0"/>
    </customSheetView>
  </customSheetViews>
  <printOptions horizontalCentered="1" verticalCentered="1"/>
  <pageMargins left="0.5" right="0.5" top="0.5" bottom="0.5" header="0" footer="0"/>
  <pageSetup scale="62" orientation="portrait" r:id="rId15"/>
  <headerFooter alignWithMargins="0"/>
</worksheet>
</file>

<file path=xl/worksheets/sheet64.xml><?xml version="1.0" encoding="utf-8"?>
<worksheet xmlns="http://schemas.openxmlformats.org/spreadsheetml/2006/main" xmlns:r="http://schemas.openxmlformats.org/officeDocument/2006/relationships">
  <dimension ref="A1:U55"/>
  <sheetViews>
    <sheetView topLeftCell="A10" zoomScaleNormal="100" workbookViewId="0">
      <selection activeCell="T40" sqref="T40"/>
    </sheetView>
  </sheetViews>
  <sheetFormatPr defaultColWidth="8.77734375" defaultRowHeight="15"/>
  <cols>
    <col min="1" max="1" width="16" style="1575" customWidth="1"/>
    <col min="2" max="2" width="11.21875" style="1575" bestFit="1" customWidth="1"/>
    <col min="3" max="3" width="8.77734375" style="1575"/>
    <col min="4" max="4" width="12.21875" style="1575" bestFit="1" customWidth="1"/>
    <col min="5" max="5" width="11.77734375" style="1575" bestFit="1" customWidth="1"/>
    <col min="6" max="6" width="13.109375" style="1575" bestFit="1" customWidth="1"/>
    <col min="7" max="8" width="8.77734375" style="1575"/>
    <col min="9" max="9" width="12.21875" style="1575" bestFit="1" customWidth="1"/>
    <col min="10" max="10" width="11" style="1575" hidden="1" customWidth="1"/>
    <col min="11" max="11" width="0" style="1575" hidden="1" customWidth="1"/>
    <col min="12" max="12" width="0.77734375" style="1575" customWidth="1"/>
    <col min="13" max="13" width="14" style="1575" customWidth="1"/>
    <col min="14" max="14" width="11.44140625" style="1575" bestFit="1" customWidth="1"/>
    <col min="15" max="15" width="12.21875" style="1575" bestFit="1" customWidth="1"/>
    <col min="16" max="16" width="11.44140625" style="1575" bestFit="1" customWidth="1"/>
    <col min="17" max="17" width="3.5546875" style="1575" customWidth="1"/>
    <col min="18" max="18" width="10.109375" style="1575" bestFit="1" customWidth="1"/>
    <col min="19" max="19" width="11.44140625" style="1575" bestFit="1" customWidth="1"/>
    <col min="20" max="20" width="12.21875" style="1575" bestFit="1" customWidth="1"/>
    <col min="21" max="21" width="10.109375" style="1575" bestFit="1" customWidth="1"/>
    <col min="22" max="16384" width="8.77734375" style="1575"/>
  </cols>
  <sheetData>
    <row r="1" spans="1:21" ht="15.75">
      <c r="A1" s="1644" t="s">
        <v>3634</v>
      </c>
      <c r="G1" s="1644" t="s">
        <v>3635</v>
      </c>
      <c r="M1" s="1644" t="s">
        <v>3634</v>
      </c>
      <c r="S1" s="1644" t="s">
        <v>3635</v>
      </c>
    </row>
    <row r="3" spans="1:21" ht="15.75" thickBot="1"/>
    <row r="4" spans="1:21">
      <c r="A4" s="1581"/>
      <c r="B4" s="1582"/>
      <c r="C4" s="1582"/>
      <c r="D4" s="1582"/>
      <c r="E4" s="1582"/>
      <c r="F4" s="1582"/>
      <c r="G4" s="1582"/>
      <c r="H4" s="1582"/>
      <c r="I4" s="1583" t="s">
        <v>3603</v>
      </c>
      <c r="M4" s="1581"/>
      <c r="N4" s="1582"/>
      <c r="O4" s="1582"/>
      <c r="P4" s="1582"/>
      <c r="Q4" s="1582"/>
      <c r="R4" s="1582"/>
      <c r="S4" s="1582"/>
      <c r="T4" s="1582"/>
      <c r="U4" s="1583" t="s">
        <v>3604</v>
      </c>
    </row>
    <row r="5" spans="1:21">
      <c r="A5" s="1584"/>
      <c r="B5" s="1585"/>
      <c r="C5" s="1585"/>
      <c r="D5" s="1585"/>
      <c r="E5" s="1585"/>
      <c r="F5" s="1585"/>
      <c r="G5" s="1585"/>
      <c r="H5" s="1585"/>
      <c r="I5" s="1586"/>
      <c r="M5" s="1591"/>
      <c r="N5" s="1585"/>
      <c r="O5" s="1585"/>
      <c r="P5" s="1585"/>
      <c r="Q5" s="1585"/>
      <c r="R5" s="1585"/>
      <c r="S5" s="1585"/>
      <c r="T5" s="1585"/>
      <c r="U5" s="1586"/>
    </row>
    <row r="6" spans="1:21">
      <c r="A6" s="1587" t="s">
        <v>3605</v>
      </c>
      <c r="B6" s="1588"/>
      <c r="C6" s="1588"/>
      <c r="D6" s="1588"/>
      <c r="E6" s="1588"/>
      <c r="F6" s="1589"/>
      <c r="G6" s="1588"/>
      <c r="H6" s="1588"/>
      <c r="I6" s="1590"/>
      <c r="M6" s="1587" t="s">
        <v>3605</v>
      </c>
      <c r="N6" s="1588"/>
      <c r="O6" s="1588"/>
      <c r="P6" s="1588"/>
      <c r="Q6" s="1588"/>
      <c r="R6" s="1589"/>
      <c r="S6" s="1588"/>
      <c r="T6" s="1588"/>
      <c r="U6" s="1590"/>
    </row>
    <row r="7" spans="1:21">
      <c r="A7" s="1587" t="s">
        <v>3606</v>
      </c>
      <c r="B7" s="1588"/>
      <c r="C7" s="1588"/>
      <c r="D7" s="1588"/>
      <c r="E7" s="1588"/>
      <c r="F7" s="1589"/>
      <c r="G7" s="1588"/>
      <c r="H7" s="1588"/>
      <c r="I7" s="1590"/>
      <c r="M7" s="1587" t="s">
        <v>3606</v>
      </c>
      <c r="N7" s="1588"/>
      <c r="O7" s="1588"/>
      <c r="P7" s="1588"/>
      <c r="Q7" s="1588"/>
      <c r="R7" s="1589"/>
      <c r="S7" s="1588"/>
      <c r="T7" s="1588"/>
      <c r="U7" s="1590"/>
    </row>
    <row r="8" spans="1:21">
      <c r="A8" s="1587" t="s">
        <v>3607</v>
      </c>
      <c r="B8" s="1588"/>
      <c r="C8" s="1588"/>
      <c r="D8" s="1588"/>
      <c r="E8" s="1588"/>
      <c r="F8" s="1589"/>
      <c r="G8" s="1588"/>
      <c r="H8" s="1588"/>
      <c r="I8" s="1590"/>
      <c r="M8" s="1587" t="s">
        <v>3607</v>
      </c>
      <c r="N8" s="1588"/>
      <c r="O8" s="1588"/>
      <c r="P8" s="1588"/>
      <c r="Q8" s="1588"/>
      <c r="R8" s="1589"/>
      <c r="S8" s="1588"/>
      <c r="T8" s="1588"/>
      <c r="U8" s="1590"/>
    </row>
    <row r="9" spans="1:21">
      <c r="A9" s="1591"/>
      <c r="B9" s="1592"/>
      <c r="C9" s="1592"/>
      <c r="D9" s="1592"/>
      <c r="E9" s="1585"/>
      <c r="F9" s="1585"/>
      <c r="G9" s="1585"/>
      <c r="H9" s="1585"/>
      <c r="I9" s="1586"/>
      <c r="M9" s="1591"/>
      <c r="N9" s="1585"/>
      <c r="O9" s="1585"/>
      <c r="P9" s="1585"/>
      <c r="Q9" s="1585"/>
      <c r="R9" s="1585"/>
      <c r="S9" s="1585"/>
      <c r="T9" s="1585"/>
      <c r="U9" s="1586"/>
    </row>
    <row r="10" spans="1:21">
      <c r="A10" s="1591"/>
      <c r="B10" s="1592"/>
      <c r="C10" s="1592"/>
      <c r="D10" s="1592"/>
      <c r="E10" s="1593">
        <f>ROUND('[2]Electric Pivot Table'!U21,2)</f>
        <v>7.0000000000000007E-2</v>
      </c>
      <c r="F10" s="1585"/>
      <c r="G10" s="1585"/>
      <c r="H10" s="1585"/>
      <c r="I10" s="1586"/>
      <c r="M10" s="1591"/>
      <c r="N10" s="1585"/>
      <c r="O10" s="1585"/>
      <c r="P10" s="1585"/>
      <c r="Q10" s="1585"/>
      <c r="R10" s="1585"/>
      <c r="S10" s="1585"/>
      <c r="T10" s="1585"/>
      <c r="U10" s="1586"/>
    </row>
    <row r="11" spans="1:21">
      <c r="A11" s="1594" t="s">
        <v>3608</v>
      </c>
      <c r="B11" s="1595"/>
      <c r="C11" s="1595"/>
      <c r="D11" s="1595"/>
      <c r="E11" s="1596" t="s">
        <v>61</v>
      </c>
      <c r="F11" s="1597"/>
      <c r="G11" s="1597"/>
      <c r="H11" s="1597"/>
      <c r="I11" s="1598"/>
      <c r="M11" s="1591"/>
      <c r="N11" s="1585"/>
      <c r="O11" s="1585"/>
      <c r="P11" s="1585"/>
      <c r="Q11" s="1585"/>
      <c r="R11" s="1585"/>
      <c r="S11" s="1585"/>
      <c r="T11" s="1585"/>
      <c r="U11" s="1586"/>
    </row>
    <row r="12" spans="1:21">
      <c r="A12" s="1591"/>
      <c r="B12" s="1595"/>
      <c r="C12" s="1595"/>
      <c r="D12" s="1599" t="s">
        <v>3609</v>
      </c>
      <c r="E12" s="1599" t="s">
        <v>3609</v>
      </c>
      <c r="F12" s="1597"/>
      <c r="G12" s="1597"/>
      <c r="H12" s="1597"/>
      <c r="I12" s="1600" t="s">
        <v>3609</v>
      </c>
      <c r="M12" s="1591"/>
      <c r="N12" s="1585"/>
      <c r="O12" s="1585"/>
      <c r="P12" s="1585"/>
      <c r="Q12" s="1585"/>
      <c r="R12" s="1585"/>
      <c r="S12" s="1585"/>
      <c r="T12" s="1585"/>
      <c r="U12" s="1586"/>
    </row>
    <row r="13" spans="1:21" ht="15.75" thickBot="1">
      <c r="A13" s="1601" t="s">
        <v>3610</v>
      </c>
      <c r="B13" s="1602" t="s">
        <v>3611</v>
      </c>
      <c r="C13" s="1602" t="s">
        <v>3612</v>
      </c>
      <c r="D13" s="1602" t="s">
        <v>998</v>
      </c>
      <c r="E13" s="1602" t="s">
        <v>3613</v>
      </c>
      <c r="F13" s="1602" t="s">
        <v>1299</v>
      </c>
      <c r="G13" s="1602" t="s">
        <v>3614</v>
      </c>
      <c r="H13" s="1597"/>
      <c r="I13" s="1603" t="s">
        <v>3615</v>
      </c>
      <c r="M13" s="1626" t="s">
        <v>3616</v>
      </c>
      <c r="N13" s="1577"/>
      <c r="O13" s="1577"/>
      <c r="P13" s="1577"/>
      <c r="Q13" s="1585"/>
      <c r="R13" s="1576" t="s">
        <v>692</v>
      </c>
      <c r="S13" s="1577"/>
      <c r="T13" s="1577"/>
      <c r="U13" s="1627"/>
    </row>
    <row r="14" spans="1:21">
      <c r="A14" s="1591"/>
      <c r="B14" s="1592"/>
      <c r="C14" s="1592"/>
      <c r="D14" s="1592"/>
      <c r="E14" s="1585"/>
      <c r="F14" s="1585"/>
      <c r="G14" s="1585"/>
      <c r="H14" s="1585"/>
      <c r="I14" s="1586"/>
      <c r="M14" s="1591"/>
      <c r="N14" s="1585"/>
      <c r="O14" s="1628">
        <v>2013</v>
      </c>
      <c r="P14" s="1585"/>
      <c r="Q14" s="1585"/>
      <c r="R14" s="1585"/>
      <c r="S14" s="1585"/>
      <c r="T14" s="1628">
        <v>2013</v>
      </c>
      <c r="U14" s="1586"/>
    </row>
    <row r="15" spans="1:21">
      <c r="A15" s="1604">
        <v>1</v>
      </c>
      <c r="B15" s="1580">
        <v>296069593</v>
      </c>
      <c r="C15" s="1605"/>
      <c r="D15" s="1580">
        <v>30534370</v>
      </c>
      <c r="E15" s="1592">
        <f>ROUND(I15*$E$10,0)</f>
        <v>23034947</v>
      </c>
      <c r="F15" s="1606">
        <f t="shared" ref="F15:F24" si="0">SUM(B15:E15)</f>
        <v>349638910</v>
      </c>
      <c r="G15" s="1607">
        <f>ROUND(F15/$F$26,4)</f>
        <v>0.51670000000000005</v>
      </c>
      <c r="H15" s="1585"/>
      <c r="I15" s="1608">
        <v>329070676</v>
      </c>
      <c r="J15" s="1578"/>
      <c r="M15" s="1591"/>
      <c r="N15" s="1585"/>
      <c r="O15" s="1629" t="s">
        <v>3617</v>
      </c>
      <c r="P15" s="1629" t="s">
        <v>3618</v>
      </c>
      <c r="Q15" s="1585"/>
      <c r="R15" s="1585"/>
      <c r="S15" s="1585" t="s">
        <v>3619</v>
      </c>
      <c r="T15" s="1629" t="s">
        <v>3617</v>
      </c>
      <c r="U15" s="1615" t="s">
        <v>3618</v>
      </c>
    </row>
    <row r="16" spans="1:21">
      <c r="A16" s="1604" t="s">
        <v>3620</v>
      </c>
      <c r="B16" s="1580">
        <f>100714241-B17</f>
        <v>93196303</v>
      </c>
      <c r="C16" s="1580">
        <v>0</v>
      </c>
      <c r="D16" s="1580">
        <f>43491412-D17</f>
        <v>39190174</v>
      </c>
      <c r="E16" s="1592">
        <f>ROUND(I16*$E$10,0)</f>
        <v>59973504</v>
      </c>
      <c r="F16" s="1606">
        <f t="shared" si="0"/>
        <v>192359981</v>
      </c>
      <c r="G16" s="1607">
        <f>ROUND(F16/$F$26,4)</f>
        <v>0.2843</v>
      </c>
      <c r="H16" s="1585"/>
      <c r="I16" s="1608">
        <f>1002688185-I17</f>
        <v>856764338</v>
      </c>
      <c r="M16" s="1591"/>
      <c r="N16" s="1599" t="s">
        <v>3609</v>
      </c>
      <c r="O16" s="1629" t="s">
        <v>3621</v>
      </c>
      <c r="P16" s="1629" t="s">
        <v>3613</v>
      </c>
      <c r="Q16" s="1585"/>
      <c r="R16" s="1585"/>
      <c r="S16" s="1599" t="s">
        <v>3622</v>
      </c>
      <c r="T16" s="1629" t="s">
        <v>3621</v>
      </c>
      <c r="U16" s="1615" t="s">
        <v>3613</v>
      </c>
    </row>
    <row r="17" spans="1:21">
      <c r="A17" s="1609" t="s">
        <v>3623</v>
      </c>
      <c r="B17" s="1580">
        <f>1959763+5558175</f>
        <v>7517938</v>
      </c>
      <c r="C17" s="1605"/>
      <c r="D17" s="1580">
        <f>742899+3558339</f>
        <v>4301238</v>
      </c>
      <c r="E17" s="1592">
        <f>ROUND(I17*$E$10,0)</f>
        <v>10214669</v>
      </c>
      <c r="F17" s="1606">
        <f t="shared" si="0"/>
        <v>22033845</v>
      </c>
      <c r="G17" s="1607">
        <f t="shared" ref="G17:G24" si="1">ROUND(F17/$F$26,4)</f>
        <v>3.2599999999999997E-2</v>
      </c>
      <c r="H17" s="1585"/>
      <c r="I17" s="1608">
        <f>21108799+124815048</f>
        <v>145923847</v>
      </c>
      <c r="M17" s="1601" t="s">
        <v>3610</v>
      </c>
      <c r="N17" s="1630" t="s">
        <v>3615</v>
      </c>
      <c r="O17" s="1630" t="s">
        <v>3624</v>
      </c>
      <c r="P17" s="1630" t="s">
        <v>3625</v>
      </c>
      <c r="Q17" s="1585"/>
      <c r="R17" s="1630" t="s">
        <v>3610</v>
      </c>
      <c r="S17" s="1630" t="s">
        <v>3626</v>
      </c>
      <c r="T17" s="1630" t="s">
        <v>3627</v>
      </c>
      <c r="U17" s="1603" t="s">
        <v>3625</v>
      </c>
    </row>
    <row r="18" spans="1:21">
      <c r="A18" s="1604">
        <v>3</v>
      </c>
      <c r="B18" s="1580">
        <v>8501170</v>
      </c>
      <c r="C18" s="1605"/>
      <c r="D18" s="1580">
        <v>4926811</v>
      </c>
      <c r="E18" s="1592">
        <f>ROUND(I18*$E$10,0)</f>
        <v>12370446</v>
      </c>
      <c r="F18" s="1606">
        <f t="shared" si="0"/>
        <v>25798427</v>
      </c>
      <c r="G18" s="1607">
        <f t="shared" si="1"/>
        <v>3.8100000000000002E-2</v>
      </c>
      <c r="H18" s="1585"/>
      <c r="I18" s="1608">
        <v>176720659</v>
      </c>
      <c r="M18" s="1591"/>
      <c r="N18" s="1585"/>
      <c r="O18" s="1585"/>
      <c r="P18" s="1585"/>
      <c r="Q18" s="1585"/>
      <c r="R18" s="1585"/>
      <c r="S18" s="1585"/>
      <c r="T18" s="1585"/>
      <c r="U18" s="1586"/>
    </row>
    <row r="19" spans="1:21">
      <c r="A19" s="1604">
        <v>5</v>
      </c>
      <c r="B19" s="1580">
        <v>2282038</v>
      </c>
      <c r="C19" s="1605"/>
      <c r="D19" s="1580"/>
      <c r="E19" s="1592"/>
      <c r="F19" s="1606">
        <f t="shared" si="0"/>
        <v>2282038</v>
      </c>
      <c r="G19" s="1607">
        <f t="shared" si="1"/>
        <v>3.3999999999999998E-3</v>
      </c>
      <c r="H19" s="1585"/>
      <c r="I19" s="1610"/>
      <c r="M19" s="1604">
        <v>1</v>
      </c>
      <c r="N19" s="1631">
        <f>I15</f>
        <v>329070676</v>
      </c>
      <c r="O19" s="1585"/>
      <c r="P19" s="1592">
        <f t="shared" ref="P19:P28" si="2">ROUND(N19*$O$30,0)</f>
        <v>23034947</v>
      </c>
      <c r="Q19" s="1585"/>
      <c r="R19" s="1629" t="s">
        <v>3628</v>
      </c>
      <c r="S19" s="1632">
        <f>I35</f>
        <v>1009153.2</v>
      </c>
      <c r="T19" s="1585"/>
      <c r="U19" s="1633">
        <f>ROUND(S19*$T$30,0)</f>
        <v>4934759</v>
      </c>
    </row>
    <row r="20" spans="1:21">
      <c r="A20" s="1604">
        <v>6</v>
      </c>
      <c r="B20" s="1580">
        <v>2493146</v>
      </c>
      <c r="C20" s="1605"/>
      <c r="D20" s="1580">
        <v>247268</v>
      </c>
      <c r="E20" s="1592">
        <f>ROUND(I20*$E$10,0)</f>
        <v>233853</v>
      </c>
      <c r="F20" s="1606">
        <f t="shared" si="0"/>
        <v>2974267</v>
      </c>
      <c r="G20" s="1607">
        <f t="shared" si="1"/>
        <v>4.4000000000000003E-3</v>
      </c>
      <c r="H20" s="1585"/>
      <c r="I20" s="1608">
        <v>3340762</v>
      </c>
      <c r="M20" s="1604" t="s">
        <v>3620</v>
      </c>
      <c r="N20" s="1631">
        <f t="shared" ref="N20:N28" si="3">I16</f>
        <v>856764338</v>
      </c>
      <c r="O20" s="1585"/>
      <c r="P20" s="1592">
        <f t="shared" si="2"/>
        <v>59973504</v>
      </c>
      <c r="Q20" s="1585"/>
      <c r="R20" s="1629" t="s">
        <v>3629</v>
      </c>
      <c r="S20" s="1632">
        <f>I36</f>
        <v>3231145</v>
      </c>
      <c r="T20" s="1585"/>
      <c r="U20" s="1633">
        <f>ROUND(S20*$T$30,0)</f>
        <v>15800299</v>
      </c>
    </row>
    <row r="21" spans="1:21">
      <c r="A21" s="1604">
        <v>8</v>
      </c>
      <c r="B21" s="1580">
        <v>6459751</v>
      </c>
      <c r="C21" s="1605"/>
      <c r="D21" s="1580"/>
      <c r="E21" s="1592"/>
      <c r="F21" s="1606">
        <f t="shared" si="0"/>
        <v>6459751</v>
      </c>
      <c r="G21" s="1607">
        <f t="shared" si="1"/>
        <v>9.4999999999999998E-3</v>
      </c>
      <c r="H21" s="1585"/>
      <c r="I21" s="1610"/>
      <c r="M21" s="1609" t="s">
        <v>3623</v>
      </c>
      <c r="N21" s="1631">
        <f t="shared" si="3"/>
        <v>145923847</v>
      </c>
      <c r="O21" s="1585"/>
      <c r="P21" s="1592">
        <f t="shared" si="2"/>
        <v>10214669</v>
      </c>
      <c r="Q21" s="1585"/>
      <c r="R21" s="1629">
        <v>8</v>
      </c>
      <c r="S21" s="1632">
        <f>I37</f>
        <v>0</v>
      </c>
      <c r="T21" s="1585"/>
      <c r="U21" s="1633">
        <f>ROUND(S21*$T$30,0)</f>
        <v>0</v>
      </c>
    </row>
    <row r="22" spans="1:21">
      <c r="A22" s="1604">
        <v>9</v>
      </c>
      <c r="B22" s="1580">
        <v>423859</v>
      </c>
      <c r="C22" s="1605"/>
      <c r="D22" s="1580"/>
      <c r="E22" s="1592"/>
      <c r="F22" s="1606">
        <f t="shared" si="0"/>
        <v>423859</v>
      </c>
      <c r="G22" s="1607">
        <f t="shared" si="1"/>
        <v>5.9999999999999995E-4</v>
      </c>
      <c r="H22" s="1585"/>
      <c r="I22" s="1610"/>
      <c r="M22" s="1604">
        <v>3</v>
      </c>
      <c r="N22" s="1631">
        <f t="shared" si="3"/>
        <v>176720659</v>
      </c>
      <c r="O22" s="1585"/>
      <c r="P22" s="1592">
        <f t="shared" si="2"/>
        <v>12370446</v>
      </c>
      <c r="Q22" s="1585"/>
      <c r="R22" s="1629">
        <v>9</v>
      </c>
      <c r="S22" s="1632">
        <f>I38</f>
        <v>1282862</v>
      </c>
      <c r="T22" s="1585"/>
      <c r="U22" s="1633">
        <f>ROUND(S22*$T$30,0)</f>
        <v>6273195</v>
      </c>
    </row>
    <row r="23" spans="1:21" ht="16.5">
      <c r="A23" s="1604" t="s">
        <v>3630</v>
      </c>
      <c r="B23" s="1580">
        <f>1863378+173765</f>
        <v>2037143</v>
      </c>
      <c r="C23" s="1605"/>
      <c r="D23" s="1580">
        <v>7461957</v>
      </c>
      <c r="E23" s="1592">
        <f>ROUND(I23*$E$10,0)</f>
        <v>52313841</v>
      </c>
      <c r="F23" s="1606">
        <f t="shared" si="0"/>
        <v>61812941</v>
      </c>
      <c r="G23" s="1607">
        <f t="shared" si="1"/>
        <v>9.1399999999999995E-2</v>
      </c>
      <c r="H23" s="1585"/>
      <c r="I23" s="1608">
        <v>747340589</v>
      </c>
      <c r="M23" s="1604">
        <v>5</v>
      </c>
      <c r="N23" s="1631">
        <f t="shared" si="3"/>
        <v>0</v>
      </c>
      <c r="O23" s="1585"/>
      <c r="P23" s="1595">
        <f t="shared" si="2"/>
        <v>0</v>
      </c>
      <c r="Q23" s="1585"/>
      <c r="R23" s="1629" t="s">
        <v>3631</v>
      </c>
      <c r="S23" s="1634">
        <f>I39</f>
        <v>1318683</v>
      </c>
      <c r="T23" s="1635"/>
      <c r="U23" s="1636">
        <f>ROUND(S23*$T$30,0)</f>
        <v>6448360</v>
      </c>
    </row>
    <row r="24" spans="1:21">
      <c r="A24" s="1604" t="s">
        <v>3632</v>
      </c>
      <c r="B24" s="1580">
        <v>798844</v>
      </c>
      <c r="C24" s="1605"/>
      <c r="D24" s="1580">
        <f>1765294+604030</f>
        <v>2369324</v>
      </c>
      <c r="E24" s="1592">
        <f>ROUND(I24*$E$10,0)</f>
        <v>9680458</v>
      </c>
      <c r="F24" s="1606">
        <f t="shared" si="0"/>
        <v>12848626</v>
      </c>
      <c r="G24" s="1607">
        <f t="shared" si="1"/>
        <v>1.9E-2</v>
      </c>
      <c r="H24" s="1585"/>
      <c r="I24" s="1608">
        <f>110105319+28186942</f>
        <v>138292261</v>
      </c>
      <c r="M24" s="1604">
        <v>6</v>
      </c>
      <c r="N24" s="1631">
        <f t="shared" si="3"/>
        <v>3340762</v>
      </c>
      <c r="O24" s="1585"/>
      <c r="P24" s="1592">
        <f t="shared" si="2"/>
        <v>233853</v>
      </c>
      <c r="Q24" s="1585"/>
      <c r="R24" s="1629"/>
      <c r="S24" s="1631"/>
      <c r="T24" s="1585"/>
      <c r="U24" s="1633"/>
    </row>
    <row r="25" spans="1:21">
      <c r="A25" s="1591"/>
      <c r="B25" s="1605"/>
      <c r="C25" s="1605"/>
      <c r="D25" s="1605"/>
      <c r="E25" s="1592"/>
      <c r="F25" s="1606"/>
      <c r="G25" s="1607"/>
      <c r="H25" s="1585"/>
      <c r="I25" s="1586"/>
      <c r="M25" s="1604">
        <v>8</v>
      </c>
      <c r="N25" s="1631">
        <f t="shared" si="3"/>
        <v>0</v>
      </c>
      <c r="O25" s="1585"/>
      <c r="P25" s="1595">
        <f t="shared" si="2"/>
        <v>0</v>
      </c>
      <c r="Q25" s="1585"/>
      <c r="R25" s="1629"/>
      <c r="S25" s="1631"/>
      <c r="T25" s="1585"/>
      <c r="U25" s="1586"/>
    </row>
    <row r="26" spans="1:21">
      <c r="A26" s="1604" t="s">
        <v>1299</v>
      </c>
      <c r="B26" s="1592">
        <f>SUM(B15:B25)</f>
        <v>419779785</v>
      </c>
      <c r="C26" s="1592">
        <f>SUM(C15:C25)</f>
        <v>0</v>
      </c>
      <c r="D26" s="1592">
        <f>SUM(D15:D25)</f>
        <v>89031142</v>
      </c>
      <c r="E26" s="1592">
        <f>SUM(E15:E25)</f>
        <v>167821718</v>
      </c>
      <c r="F26" s="1592">
        <f>SUM(F15:F25)</f>
        <v>676632645</v>
      </c>
      <c r="G26" s="1611">
        <f>SUM(G15:G24)</f>
        <v>1</v>
      </c>
      <c r="H26" s="1585"/>
      <c r="I26" s="1612">
        <f>SUM(I15:I24)</f>
        <v>2397453132</v>
      </c>
      <c r="M26" s="1604">
        <v>9</v>
      </c>
      <c r="N26" s="1631">
        <f t="shared" si="3"/>
        <v>0</v>
      </c>
      <c r="O26" s="1585"/>
      <c r="P26" s="1595">
        <f t="shared" si="2"/>
        <v>0</v>
      </c>
      <c r="Q26" s="1585"/>
      <c r="R26" s="1629"/>
      <c r="S26" s="1631"/>
      <c r="T26" s="1585"/>
      <c r="U26" s="1586"/>
    </row>
    <row r="27" spans="1:21">
      <c r="A27" s="1591"/>
      <c r="B27" s="1592"/>
      <c r="C27" s="1592"/>
      <c r="D27" s="1592"/>
      <c r="E27" s="1585"/>
      <c r="F27" s="1606"/>
      <c r="G27" s="1585"/>
      <c r="H27" s="1585"/>
      <c r="I27" s="1613"/>
      <c r="M27" s="1604" t="s">
        <v>3630</v>
      </c>
      <c r="N27" s="1631">
        <f t="shared" si="3"/>
        <v>747340589</v>
      </c>
      <c r="O27" s="1585"/>
      <c r="P27" s="1592">
        <f t="shared" si="2"/>
        <v>52313841</v>
      </c>
      <c r="Q27" s="1585"/>
      <c r="R27" s="1629"/>
      <c r="S27" s="1631"/>
      <c r="T27" s="1585"/>
      <c r="U27" s="1633"/>
    </row>
    <row r="28" spans="1:21" ht="16.5">
      <c r="A28" s="1591"/>
      <c r="B28" s="1592"/>
      <c r="C28" s="1592"/>
      <c r="D28" s="1592"/>
      <c r="E28" s="1606"/>
      <c r="F28" s="1585"/>
      <c r="G28" s="1585"/>
      <c r="H28" s="1585"/>
      <c r="I28" s="1586"/>
      <c r="M28" s="1604" t="s">
        <v>3632</v>
      </c>
      <c r="N28" s="1637">
        <f t="shared" si="3"/>
        <v>138292261</v>
      </c>
      <c r="O28" s="1585"/>
      <c r="P28" s="1638">
        <f t="shared" si="2"/>
        <v>9680458</v>
      </c>
      <c r="Q28" s="1585"/>
      <c r="R28" s="1629"/>
      <c r="S28" s="1637"/>
      <c r="T28" s="1585"/>
      <c r="U28" s="1636"/>
    </row>
    <row r="29" spans="1:21">
      <c r="A29" s="1591"/>
      <c r="B29" s="1592"/>
      <c r="C29" s="1592"/>
      <c r="D29" s="1592"/>
      <c r="E29" s="1585"/>
      <c r="F29" s="1585"/>
      <c r="G29" s="1585"/>
      <c r="H29" s="1585"/>
      <c r="I29" s="1586"/>
      <c r="M29" s="1591"/>
      <c r="N29" s="1585"/>
      <c r="O29" s="1585"/>
      <c r="P29" s="1585"/>
      <c r="Q29" s="1585"/>
      <c r="R29" s="1585"/>
      <c r="S29" s="1585"/>
      <c r="T29" s="1585"/>
      <c r="U29" s="1586"/>
    </row>
    <row r="30" spans="1:21">
      <c r="A30" s="1591"/>
      <c r="B30" s="1592"/>
      <c r="C30" s="1592"/>
      <c r="D30" s="1592"/>
      <c r="E30" s="1593">
        <f>ROUND('[2]Gas Pivot Table'!I18,2)</f>
        <v>4.8899999999999997</v>
      </c>
      <c r="F30" s="1585"/>
      <c r="G30" s="1585"/>
      <c r="H30" s="1585"/>
      <c r="I30" s="1586"/>
      <c r="M30" s="1604" t="s">
        <v>1299</v>
      </c>
      <c r="N30" s="1639">
        <f>SUM(N19:N28)</f>
        <v>2397453132</v>
      </c>
      <c r="O30" s="1640">
        <f>E10</f>
        <v>7.0000000000000007E-2</v>
      </c>
      <c r="P30" s="1606">
        <f>SUM(P19:P28)</f>
        <v>167821718</v>
      </c>
      <c r="Q30" s="1585"/>
      <c r="R30" s="1629" t="s">
        <v>1299</v>
      </c>
      <c r="S30" s="1639">
        <f>SUM(S19:S28)</f>
        <v>6841843.2000000002</v>
      </c>
      <c r="T30" s="1640">
        <f>E30</f>
        <v>4.8899999999999997</v>
      </c>
      <c r="U30" s="1641">
        <f>SUM(U19:U28)</f>
        <v>33456613</v>
      </c>
    </row>
    <row r="31" spans="1:21">
      <c r="A31" s="1594" t="s">
        <v>3633</v>
      </c>
      <c r="B31" s="1595"/>
      <c r="C31" s="1595"/>
      <c r="D31" s="1595"/>
      <c r="E31" s="1596" t="s">
        <v>61</v>
      </c>
      <c r="F31" s="1597"/>
      <c r="G31" s="1597"/>
      <c r="H31" s="1597"/>
      <c r="I31" s="1600" t="s">
        <v>3619</v>
      </c>
      <c r="M31" s="1591"/>
      <c r="N31" s="1585"/>
      <c r="O31" s="1585"/>
      <c r="P31" s="1585"/>
      <c r="Q31" s="1585"/>
      <c r="R31" s="1585"/>
      <c r="S31" s="1585"/>
      <c r="T31" s="1585"/>
      <c r="U31" s="1586"/>
    </row>
    <row r="32" spans="1:21">
      <c r="A32" s="1614"/>
      <c r="B32" s="1595"/>
      <c r="C32" s="1595"/>
      <c r="D32" s="1599" t="s">
        <v>3622</v>
      </c>
      <c r="E32" s="1599" t="s">
        <v>3622</v>
      </c>
      <c r="F32" s="1597"/>
      <c r="G32" s="1597"/>
      <c r="H32" s="1597"/>
      <c r="I32" s="1615" t="s">
        <v>3622</v>
      </c>
      <c r="M32" s="1591"/>
      <c r="N32" s="1585"/>
      <c r="O32" s="1585"/>
      <c r="P32" s="1585"/>
      <c r="Q32" s="1585"/>
      <c r="R32" s="1585"/>
      <c r="S32" s="1585"/>
      <c r="T32" s="1585"/>
      <c r="U32" s="1586"/>
    </row>
    <row r="33" spans="1:21">
      <c r="A33" s="1601" t="s">
        <v>3610</v>
      </c>
      <c r="B33" s="1602" t="s">
        <v>3611</v>
      </c>
      <c r="C33" s="1602"/>
      <c r="D33" s="1602" t="s">
        <v>998</v>
      </c>
      <c r="E33" s="1602" t="s">
        <v>3613</v>
      </c>
      <c r="F33" s="1602" t="s">
        <v>1299</v>
      </c>
      <c r="G33" s="1602" t="s">
        <v>3614</v>
      </c>
      <c r="H33" s="1597"/>
      <c r="I33" s="1603" t="s">
        <v>3626</v>
      </c>
      <c r="M33" s="1591"/>
      <c r="N33" s="1585"/>
      <c r="O33" s="1585"/>
      <c r="P33" s="1585"/>
      <c r="Q33" s="1585"/>
      <c r="R33" s="1585"/>
      <c r="S33" s="1585"/>
      <c r="T33" s="1585"/>
      <c r="U33" s="1586"/>
    </row>
    <row r="34" spans="1:21">
      <c r="A34" s="1591"/>
      <c r="B34" s="1592"/>
      <c r="C34" s="1592"/>
      <c r="D34" s="1592"/>
      <c r="E34" s="1585"/>
      <c r="F34" s="1585"/>
      <c r="G34" s="1585"/>
      <c r="H34" s="1585"/>
      <c r="I34" s="1586"/>
      <c r="L34" s="1579"/>
      <c r="M34" s="1591"/>
      <c r="N34" s="1585"/>
      <c r="O34" s="1585"/>
      <c r="P34" s="1585"/>
      <c r="Q34" s="1585"/>
      <c r="R34" s="1585"/>
      <c r="S34" s="1585"/>
      <c r="T34" s="1585"/>
      <c r="U34" s="1586"/>
    </row>
    <row r="35" spans="1:21">
      <c r="A35" s="1604" t="s">
        <v>3628</v>
      </c>
      <c r="B35" s="1580">
        <v>63304813</v>
      </c>
      <c r="C35" s="1616"/>
      <c r="D35" s="1580">
        <v>9954226</v>
      </c>
      <c r="E35" s="1592">
        <f>ROUND(I35*$E$30,0)</f>
        <v>4934759</v>
      </c>
      <c r="F35" s="1606">
        <f>SUM(B35:E35)</f>
        <v>78193798</v>
      </c>
      <c r="G35" s="1607">
        <f>ROUND(F35/$F$41,4)</f>
        <v>0.50890000000000002</v>
      </c>
      <c r="H35" s="1585"/>
      <c r="I35" s="1617">
        <v>1009153.2</v>
      </c>
      <c r="L35" s="1579"/>
      <c r="M35" s="1591"/>
      <c r="N35" s="1585"/>
      <c r="O35" s="1585"/>
      <c r="P35" s="1585"/>
      <c r="Q35" s="1585"/>
      <c r="R35" s="1585"/>
      <c r="S35" s="1585"/>
      <c r="T35" s="1585"/>
      <c r="U35" s="1586"/>
    </row>
    <row r="36" spans="1:21">
      <c r="A36" s="1604" t="s">
        <v>3629</v>
      </c>
      <c r="B36" s="1580">
        <v>28077385</v>
      </c>
      <c r="C36" s="1616"/>
      <c r="D36" s="1580">
        <f>3629124+7083003</f>
        <v>10712127</v>
      </c>
      <c r="E36" s="1592">
        <f>ROUND(I36*$E$30,0)</f>
        <v>15800299</v>
      </c>
      <c r="F36" s="1606">
        <f>SUM(B36:E36)</f>
        <v>54589811</v>
      </c>
      <c r="G36" s="1607">
        <f>ROUND(F36/$F$41,4)</f>
        <v>0.3553</v>
      </c>
      <c r="H36" s="1585"/>
      <c r="I36" s="1617">
        <f>1467054.6+1764090.4</f>
        <v>3231145</v>
      </c>
      <c r="M36" s="1591"/>
      <c r="N36" s="1585"/>
      <c r="O36" s="1585"/>
      <c r="P36" s="1585"/>
      <c r="Q36" s="1585"/>
      <c r="R36" s="1585"/>
      <c r="S36" s="1585"/>
      <c r="T36" s="1585"/>
      <c r="U36" s="1586"/>
    </row>
    <row r="37" spans="1:21">
      <c r="A37" s="1604">
        <v>8</v>
      </c>
      <c r="B37" s="1580">
        <v>3513482</v>
      </c>
      <c r="C37" s="1616"/>
      <c r="D37" s="1580"/>
      <c r="E37" s="1592"/>
      <c r="F37" s="1606">
        <f>SUM(B37:E37)</f>
        <v>3513482</v>
      </c>
      <c r="G37" s="1607">
        <f>ROUND(F37/$F$41,4)</f>
        <v>2.29E-2</v>
      </c>
      <c r="H37" s="1585"/>
      <c r="I37" s="1618"/>
      <c r="L37" s="1579"/>
      <c r="M37" s="1591"/>
      <c r="N37" s="1585"/>
      <c r="O37" s="1585"/>
      <c r="P37" s="1585"/>
      <c r="Q37" s="1585"/>
      <c r="R37" s="1585"/>
      <c r="S37" s="1585"/>
      <c r="T37" s="1585"/>
      <c r="U37" s="1586"/>
    </row>
    <row r="38" spans="1:21">
      <c r="A38" s="1604">
        <v>9</v>
      </c>
      <c r="B38" s="1605"/>
      <c r="C38" s="1616"/>
      <c r="D38" s="1580">
        <v>1739831</v>
      </c>
      <c r="E38" s="1592">
        <f>ROUND(I38*$E$30,0)</f>
        <v>6273195</v>
      </c>
      <c r="F38" s="1606">
        <f>SUM(B38:E38)</f>
        <v>8013026</v>
      </c>
      <c r="G38" s="1607">
        <f>ROUND(F38/$F$41,4)</f>
        <v>5.21E-2</v>
      </c>
      <c r="H38" s="1585"/>
      <c r="I38" s="1617">
        <v>1282862</v>
      </c>
      <c r="L38" s="1579"/>
      <c r="M38" s="1591"/>
      <c r="N38" s="1585"/>
      <c r="O38" s="1585"/>
      <c r="P38" s="1585"/>
      <c r="Q38" s="1585"/>
      <c r="R38" s="1585"/>
      <c r="S38" s="1585"/>
      <c r="T38" s="1585"/>
      <c r="U38" s="1586"/>
    </row>
    <row r="39" spans="1:21">
      <c r="A39" s="1604" t="s">
        <v>3631</v>
      </c>
      <c r="B39" s="1605"/>
      <c r="C39" s="1605"/>
      <c r="D39" s="1580">
        <f>1205398+1873393-(576165.17-400940)</f>
        <v>2903565.83</v>
      </c>
      <c r="E39" s="1592">
        <f>ROUND(I39*$E$30,0)</f>
        <v>6448360</v>
      </c>
      <c r="F39" s="1606">
        <f>SUM(B39:E39)</f>
        <v>9351925.8300000001</v>
      </c>
      <c r="G39" s="1607">
        <f>G41-SUM(G35:G38)</f>
        <v>6.0799999999999854E-2</v>
      </c>
      <c r="H39" s="1585"/>
      <c r="I39" s="1617">
        <f>(699085+1446085)-(3714420-2887933)</f>
        <v>1318683</v>
      </c>
      <c r="L39" s="1579"/>
      <c r="M39" s="1591"/>
      <c r="N39" s="1585"/>
      <c r="O39" s="1585"/>
      <c r="P39" s="1585"/>
      <c r="Q39" s="1585"/>
      <c r="R39" s="1585"/>
      <c r="S39" s="1585"/>
      <c r="T39" s="1585"/>
      <c r="U39" s="1586"/>
    </row>
    <row r="40" spans="1:21">
      <c r="A40" s="1591"/>
      <c r="B40" s="1592"/>
      <c r="C40" s="1592"/>
      <c r="D40" s="1592"/>
      <c r="E40" s="1585"/>
      <c r="F40" s="1585"/>
      <c r="G40" s="1585"/>
      <c r="H40" s="1585"/>
      <c r="I40" s="1586"/>
      <c r="L40" s="1579"/>
      <c r="M40" s="1591"/>
      <c r="N40" s="1585"/>
      <c r="O40" s="1585"/>
      <c r="P40" s="1585"/>
      <c r="Q40" s="1585"/>
      <c r="R40" s="1585"/>
      <c r="S40" s="1585"/>
      <c r="T40" s="1585"/>
      <c r="U40" s="1586"/>
    </row>
    <row r="41" spans="1:21">
      <c r="A41" s="1604" t="s">
        <v>1299</v>
      </c>
      <c r="B41" s="1592">
        <f>SUM(B35:B39)</f>
        <v>94895680</v>
      </c>
      <c r="C41" s="1592"/>
      <c r="D41" s="1592">
        <f>SUM(D35:D39)</f>
        <v>25309749.829999998</v>
      </c>
      <c r="E41" s="1592">
        <f>SUM(E35:E39)</f>
        <v>33456613</v>
      </c>
      <c r="F41" s="1592">
        <f>SUM(F35:F39)</f>
        <v>153662042.83000001</v>
      </c>
      <c r="G41" s="1611">
        <v>1</v>
      </c>
      <c r="H41" s="1585"/>
      <c r="I41" s="1619">
        <f>SUM(I35:I39)</f>
        <v>6841843.2000000002</v>
      </c>
      <c r="M41" s="1591"/>
      <c r="N41" s="1585"/>
      <c r="O41" s="1585"/>
      <c r="P41" s="1585"/>
      <c r="Q41" s="1585"/>
      <c r="R41" s="1585"/>
      <c r="S41" s="1585"/>
      <c r="T41" s="1585"/>
      <c r="U41" s="1586"/>
    </row>
    <row r="42" spans="1:21">
      <c r="A42" s="1591"/>
      <c r="B42" s="1592"/>
      <c r="C42" s="1592"/>
      <c r="D42" s="1592"/>
      <c r="E42" s="1585"/>
      <c r="F42" s="1585"/>
      <c r="G42" s="1585"/>
      <c r="H42" s="1585"/>
      <c r="I42" s="1586"/>
      <c r="M42" s="1591"/>
      <c r="N42" s="1585"/>
      <c r="O42" s="1585"/>
      <c r="P42" s="1585"/>
      <c r="Q42" s="1585"/>
      <c r="R42" s="1585"/>
      <c r="S42" s="1585"/>
      <c r="T42" s="1585"/>
      <c r="U42" s="1586"/>
    </row>
    <row r="43" spans="1:21">
      <c r="A43" s="1591"/>
      <c r="B43" s="1592"/>
      <c r="C43" s="1592"/>
      <c r="D43" s="1592"/>
      <c r="E43" s="1585"/>
      <c r="F43" s="1585"/>
      <c r="G43" s="1585"/>
      <c r="H43" s="1585"/>
      <c r="I43" s="1586"/>
      <c r="M43" s="1591"/>
      <c r="N43" s="1585"/>
      <c r="O43" s="1585"/>
      <c r="P43" s="1585"/>
      <c r="Q43" s="1585"/>
      <c r="R43" s="1585"/>
      <c r="S43" s="1585"/>
      <c r="T43" s="1585"/>
      <c r="U43" s="1586"/>
    </row>
    <row r="44" spans="1:21" ht="15.75">
      <c r="A44" s="1591"/>
      <c r="B44" s="1652"/>
      <c r="C44" s="1585"/>
      <c r="D44" s="1620"/>
      <c r="E44" s="1585"/>
      <c r="F44" s="1606"/>
      <c r="G44" s="1585"/>
      <c r="H44" s="1585"/>
      <c r="I44" s="1586"/>
      <c r="M44" s="1591"/>
      <c r="N44" s="1585"/>
      <c r="O44" s="1585"/>
      <c r="P44" s="1585"/>
      <c r="Q44" s="1585"/>
      <c r="R44" s="1585"/>
      <c r="S44" s="1585"/>
      <c r="T44" s="1585"/>
      <c r="U44" s="1586"/>
    </row>
    <row r="45" spans="1:21">
      <c r="A45" s="1591"/>
      <c r="B45" s="1585"/>
      <c r="C45" s="1585"/>
      <c r="D45" s="1621"/>
      <c r="E45" s="1585"/>
      <c r="F45" s="1606"/>
      <c r="G45" s="1585"/>
      <c r="H45" s="1585"/>
      <c r="I45" s="1586"/>
      <c r="M45" s="1591"/>
      <c r="N45" s="1585"/>
      <c r="O45" s="1585"/>
      <c r="P45" s="1585"/>
      <c r="Q45" s="1585"/>
      <c r="R45" s="1585"/>
      <c r="S45" s="1585"/>
      <c r="T45" s="1585"/>
      <c r="U45" s="1586"/>
    </row>
    <row r="46" spans="1:21">
      <c r="A46" s="1591"/>
      <c r="B46" s="1585"/>
      <c r="C46" s="1585"/>
      <c r="D46" s="1621"/>
      <c r="E46" s="1585"/>
      <c r="F46" s="1606"/>
      <c r="G46" s="1585"/>
      <c r="H46" s="1585"/>
      <c r="I46" s="1586"/>
      <c r="M46" s="1591"/>
      <c r="N46" s="1585"/>
      <c r="O46" s="1585"/>
      <c r="P46" s="1585"/>
      <c r="Q46" s="1585"/>
      <c r="R46" s="1585"/>
      <c r="S46" s="1585"/>
      <c r="T46" s="1585"/>
      <c r="U46" s="1586"/>
    </row>
    <row r="47" spans="1:21">
      <c r="A47" s="1591"/>
      <c r="B47" s="1585"/>
      <c r="C47" s="1585"/>
      <c r="D47" s="1606"/>
      <c r="E47" s="1585"/>
      <c r="F47" s="1606"/>
      <c r="G47" s="1585"/>
      <c r="H47" s="1585"/>
      <c r="I47" s="1586"/>
      <c r="M47" s="1591"/>
      <c r="N47" s="1585"/>
      <c r="O47" s="1585"/>
      <c r="P47" s="1585"/>
      <c r="Q47" s="1585"/>
      <c r="R47" s="1585"/>
      <c r="S47" s="1585"/>
      <c r="T47" s="1585"/>
      <c r="U47" s="1586"/>
    </row>
    <row r="48" spans="1:21">
      <c r="A48" s="1645" t="s">
        <v>3636</v>
      </c>
      <c r="B48" s="1585"/>
      <c r="C48" s="1585"/>
      <c r="D48" s="1606"/>
      <c r="E48" s="1585"/>
      <c r="F48" s="1585"/>
      <c r="G48" s="1585"/>
      <c r="H48" s="1585"/>
      <c r="I48" s="1586"/>
      <c r="M48" s="1647" t="s">
        <v>3636</v>
      </c>
      <c r="N48" s="1585"/>
      <c r="O48" s="1585"/>
      <c r="P48" s="1585"/>
      <c r="Q48" s="1585"/>
      <c r="R48" s="1585"/>
      <c r="S48" s="1585"/>
      <c r="T48" s="1585"/>
      <c r="U48" s="1586"/>
    </row>
    <row r="49" spans="1:21">
      <c r="A49" s="1646" t="s">
        <v>3637</v>
      </c>
      <c r="B49" s="1585"/>
      <c r="C49" s="1585"/>
      <c r="D49" s="1593"/>
      <c r="E49" s="1585"/>
      <c r="F49" s="1585"/>
      <c r="G49" s="1585"/>
      <c r="H49" s="1585"/>
      <c r="I49" s="1586"/>
      <c r="M49" s="1648" t="s">
        <v>3637</v>
      </c>
      <c r="N49" s="1585"/>
      <c r="O49" s="1585"/>
      <c r="P49" s="1585"/>
      <c r="Q49" s="1585"/>
      <c r="R49" s="1585"/>
      <c r="S49" s="1585"/>
      <c r="T49" s="1585"/>
      <c r="U49" s="1586"/>
    </row>
    <row r="50" spans="1:21">
      <c r="A50" s="1591"/>
      <c r="B50" s="1585"/>
      <c r="C50" s="1585"/>
      <c r="D50" s="1606"/>
      <c r="E50" s="1585"/>
      <c r="F50" s="1585"/>
      <c r="G50" s="1585"/>
      <c r="H50" s="1585"/>
      <c r="I50" s="1586"/>
      <c r="M50" s="1591"/>
      <c r="N50" s="1585"/>
      <c r="O50" s="1585"/>
      <c r="P50" s="1585"/>
      <c r="Q50" s="1585"/>
      <c r="R50" s="1585"/>
      <c r="S50" s="1585"/>
      <c r="T50" s="1585"/>
      <c r="U50" s="1586"/>
    </row>
    <row r="51" spans="1:21">
      <c r="A51" s="1591"/>
      <c r="B51" s="1585"/>
      <c r="C51" s="1585"/>
      <c r="D51" s="1593"/>
      <c r="E51" s="1585"/>
      <c r="F51" s="1585"/>
      <c r="G51" s="1585"/>
      <c r="H51" s="1585"/>
      <c r="I51" s="1622"/>
      <c r="M51" s="1591"/>
      <c r="N51" s="1585"/>
      <c r="O51" s="1585"/>
      <c r="P51" s="1585"/>
      <c r="Q51" s="1585"/>
      <c r="R51" s="1585"/>
      <c r="S51" s="1585"/>
      <c r="T51" s="1585"/>
      <c r="U51" s="1586"/>
    </row>
    <row r="52" spans="1:21">
      <c r="A52" s="1591"/>
      <c r="B52" s="1585"/>
      <c r="C52" s="1585"/>
      <c r="D52" s="1585"/>
      <c r="E52" s="1585"/>
      <c r="F52" s="1585"/>
      <c r="G52" s="1585"/>
      <c r="H52" s="1585"/>
      <c r="I52" s="1622"/>
      <c r="M52" s="1591"/>
      <c r="N52" s="1585"/>
      <c r="O52" s="1585"/>
      <c r="P52" s="1585"/>
      <c r="Q52" s="1585"/>
      <c r="R52" s="1585"/>
      <c r="S52" s="1585"/>
      <c r="T52" s="1585"/>
      <c r="U52" s="1586"/>
    </row>
    <row r="53" spans="1:21">
      <c r="A53" s="1591"/>
      <c r="B53" s="1585"/>
      <c r="C53" s="1585"/>
      <c r="D53" s="1585"/>
      <c r="E53" s="1585"/>
      <c r="F53" s="1585"/>
      <c r="G53" s="1585"/>
      <c r="H53" s="1585"/>
      <c r="I53" s="1622"/>
      <c r="M53" s="1591"/>
      <c r="N53" s="1585"/>
      <c r="O53" s="1585"/>
      <c r="P53" s="1585"/>
      <c r="Q53" s="1585"/>
      <c r="R53" s="1585"/>
      <c r="S53" s="1585"/>
      <c r="T53" s="1585"/>
      <c r="U53" s="1586"/>
    </row>
    <row r="54" spans="1:21">
      <c r="A54" s="1591"/>
      <c r="B54" s="1585"/>
      <c r="C54" s="1585"/>
      <c r="D54" s="1585"/>
      <c r="E54" s="1585"/>
      <c r="F54" s="1585"/>
      <c r="G54" s="1585"/>
      <c r="H54" s="1585"/>
      <c r="I54" s="1622"/>
      <c r="M54" s="1591"/>
      <c r="N54" s="1585"/>
      <c r="O54" s="1585"/>
      <c r="P54" s="1585"/>
      <c r="Q54" s="1585"/>
      <c r="R54" s="1585"/>
      <c r="S54" s="1585"/>
      <c r="T54" s="1585"/>
      <c r="U54" s="1586"/>
    </row>
    <row r="55" spans="1:21" ht="15.75" thickBot="1">
      <c r="A55" s="1623"/>
      <c r="B55" s="1624"/>
      <c r="C55" s="1624"/>
      <c r="D55" s="1624"/>
      <c r="E55" s="1643">
        <v>95</v>
      </c>
      <c r="F55" s="1624"/>
      <c r="G55" s="1624"/>
      <c r="H55" s="1624"/>
      <c r="I55" s="1625"/>
      <c r="M55" s="1623"/>
      <c r="N55" s="1624"/>
      <c r="O55" s="1624"/>
      <c r="P55" s="1624"/>
      <c r="Q55" s="1642" t="s">
        <v>3638</v>
      </c>
      <c r="R55" s="1624"/>
      <c r="S55" s="1624"/>
      <c r="T55" s="1624"/>
      <c r="U55" s="1625"/>
    </row>
  </sheetData>
  <customSheetViews>
    <customSheetView guid="{4928BF23-7841-445B-B276-4DDA011E86BA}" hiddenColumns="1" topLeftCell="A22">
      <selection activeCell="B44" sqref="B44"/>
      <colBreaks count="1" manualBreakCount="1">
        <brk id="12" max="54" man="1"/>
      </colBreaks>
      <pageMargins left="0.7" right="0.7" top="0.75" bottom="0.75" header="0.3" footer="0.3"/>
      <pageSetup scale="73" fitToWidth="2" orientation="portrait" r:id="rId1"/>
    </customSheetView>
  </customSheetViews>
  <pageMargins left="0.7" right="0.7" top="0.75" bottom="0.75" header="0.3" footer="0.3"/>
  <pageSetup scale="73" fitToWidth="2" orientation="portrait" r:id="rId2"/>
  <colBreaks count="1" manualBreakCount="1">
    <brk id="12" max="54" man="1"/>
  </colBreaks>
</worksheet>
</file>

<file path=xl/worksheets/sheet65.xml><?xml version="1.0" encoding="utf-8"?>
<worksheet xmlns="http://schemas.openxmlformats.org/spreadsheetml/2006/main" xmlns:r="http://schemas.openxmlformats.org/officeDocument/2006/relationships">
  <sheetPr transitionEvaluation="1">
    <pageSetUpPr fitToPage="1"/>
  </sheetPr>
  <dimension ref="A1:C80"/>
  <sheetViews>
    <sheetView defaultGridColor="0" view="pageBreakPreview" topLeftCell="A4" colorId="22" zoomScale="60" zoomScaleNormal="85" workbookViewId="0">
      <selection activeCell="F4" sqref="F4"/>
    </sheetView>
  </sheetViews>
  <sheetFormatPr defaultColWidth="9.6640625" defaultRowHeight="15"/>
  <cols>
    <col min="1" max="1" width="6.6640625" customWidth="1"/>
    <col min="2" max="2" width="86.6640625" customWidth="1"/>
    <col min="3" max="3" width="20.77734375" customWidth="1"/>
  </cols>
  <sheetData>
    <row r="1" spans="1:3" ht="15.75" thickBot="1">
      <c r="A1" s="43" t="str">
        <f>'Data Sheet'!$A$51</f>
        <v>Annual Report of Central Hudson Gas &amp; Electric Corp.                                                                                                    Year ended December 31, 2013</v>
      </c>
    </row>
    <row r="2" spans="1:3">
      <c r="A2" s="44"/>
      <c r="B2" s="45"/>
      <c r="C2" s="46"/>
    </row>
    <row r="3" spans="1:3" ht="15.75">
      <c r="A3" s="50"/>
      <c r="B3" s="891" t="s">
        <v>210</v>
      </c>
      <c r="C3" s="51"/>
    </row>
    <row r="4" spans="1:3">
      <c r="A4" s="50"/>
      <c r="B4" s="501"/>
      <c r="C4" s="51"/>
    </row>
    <row r="5" spans="1:3">
      <c r="A5" s="50"/>
      <c r="B5" s="892" t="s">
        <v>211</v>
      </c>
      <c r="C5" s="51"/>
    </row>
    <row r="6" spans="1:3">
      <c r="A6" s="50"/>
      <c r="B6" s="892" t="s">
        <v>212</v>
      </c>
      <c r="C6" s="51"/>
    </row>
    <row r="7" spans="1:3">
      <c r="A7" s="50"/>
      <c r="B7" s="892" t="s">
        <v>213</v>
      </c>
      <c r="C7" s="51"/>
    </row>
    <row r="8" spans="1:3">
      <c r="A8" s="50"/>
      <c r="B8" s="892" t="s">
        <v>214</v>
      </c>
      <c r="C8" s="51"/>
    </row>
    <row r="9" spans="1:3">
      <c r="A9" s="50"/>
      <c r="B9" s="893" t="s">
        <v>215</v>
      </c>
      <c r="C9" s="51"/>
    </row>
    <row r="10" spans="1:3">
      <c r="A10" s="50"/>
      <c r="B10" s="893" t="s">
        <v>216</v>
      </c>
      <c r="C10" s="51"/>
    </row>
    <row r="11" spans="1:3">
      <c r="A11" s="50"/>
      <c r="B11" s="894"/>
      <c r="C11" s="51"/>
    </row>
    <row r="12" spans="1:3">
      <c r="A12" s="50"/>
      <c r="C12" s="51"/>
    </row>
    <row r="13" spans="1:3">
      <c r="A13" s="50"/>
      <c r="B13" s="895" t="s">
        <v>3593</v>
      </c>
      <c r="C13" s="65"/>
    </row>
    <row r="14" spans="1:3">
      <c r="A14" s="50"/>
      <c r="B14" s="1157" t="s">
        <v>43</v>
      </c>
      <c r="C14" s="65"/>
    </row>
    <row r="15" spans="1:3">
      <c r="A15" s="50"/>
      <c r="B15" s="895" t="s">
        <v>3594</v>
      </c>
      <c r="C15" s="65"/>
    </row>
    <row r="16" spans="1:3">
      <c r="A16" s="50"/>
      <c r="B16" s="1"/>
      <c r="C16" s="65"/>
    </row>
    <row r="17" spans="1:3">
      <c r="A17" s="50"/>
      <c r="B17" s="1649" t="s">
        <v>3646</v>
      </c>
      <c r="C17" s="65"/>
    </row>
    <row r="18" spans="1:3">
      <c r="A18" s="50"/>
      <c r="B18" s="1"/>
      <c r="C18" s="65"/>
    </row>
    <row r="19" spans="1:3">
      <c r="A19" s="50"/>
      <c r="B19" s="896" t="s">
        <v>3645</v>
      </c>
      <c r="C19" s="65"/>
    </row>
    <row r="20" spans="1:3">
      <c r="A20" s="50"/>
      <c r="B20" s="897" t="s">
        <v>3595</v>
      </c>
      <c r="C20" s="65"/>
    </row>
    <row r="21" spans="1:3">
      <c r="A21" s="50"/>
      <c r="B21" s="1"/>
      <c r="C21" s="65"/>
    </row>
    <row r="22" spans="1:3">
      <c r="A22" s="50"/>
      <c r="B22" s="597"/>
      <c r="C22" s="65"/>
    </row>
    <row r="23" spans="1:3">
      <c r="A23" s="50"/>
      <c r="B23" s="1"/>
      <c r="C23" s="65"/>
    </row>
    <row r="24" spans="1:3">
      <c r="A24" s="50"/>
      <c r="B24" s="1569" t="s">
        <v>217</v>
      </c>
      <c r="C24" s="65"/>
    </row>
    <row r="25" spans="1:3">
      <c r="A25" s="50"/>
      <c r="B25" s="1569" t="s">
        <v>3716</v>
      </c>
      <c r="C25" s="65"/>
    </row>
    <row r="26" spans="1:3">
      <c r="A26" s="50"/>
      <c r="B26" s="1569" t="s">
        <v>218</v>
      </c>
      <c r="C26" s="65"/>
    </row>
    <row r="27" spans="1:3">
      <c r="A27" s="50"/>
      <c r="B27" s="1569" t="s">
        <v>3596</v>
      </c>
      <c r="C27" s="65"/>
    </row>
    <row r="28" spans="1:3">
      <c r="A28" s="50"/>
      <c r="B28" s="1"/>
      <c r="C28" s="65"/>
    </row>
    <row r="29" spans="1:3">
      <c r="A29" s="50"/>
      <c r="B29" s="597"/>
      <c r="C29" s="65"/>
    </row>
    <row r="30" spans="1:3">
      <c r="A30" s="50"/>
      <c r="B30" s="1"/>
      <c r="C30" s="65"/>
    </row>
    <row r="31" spans="1:3">
      <c r="A31" s="50"/>
      <c r="B31" s="1570" t="s">
        <v>3644</v>
      </c>
      <c r="C31" s="65"/>
    </row>
    <row r="32" spans="1:3">
      <c r="A32" s="50"/>
      <c r="B32" s="1570" t="s">
        <v>3597</v>
      </c>
      <c r="C32" s="65"/>
    </row>
    <row r="33" spans="1:3">
      <c r="A33" s="50"/>
      <c r="B33" s="1570" t="s">
        <v>3598</v>
      </c>
      <c r="C33" s="65"/>
    </row>
    <row r="34" spans="1:3">
      <c r="A34" s="50"/>
      <c r="B34" s="1570" t="s">
        <v>3599</v>
      </c>
      <c r="C34" s="65"/>
    </row>
    <row r="35" spans="1:3">
      <c r="A35" s="50"/>
      <c r="B35" s="597"/>
      <c r="C35" s="65"/>
    </row>
    <row r="36" spans="1:3">
      <c r="A36" s="50"/>
      <c r="B36" s="1313"/>
      <c r="C36" s="65"/>
    </row>
    <row r="37" spans="1:3">
      <c r="A37" s="50"/>
      <c r="B37" s="1"/>
      <c r="C37" s="65"/>
    </row>
    <row r="38" spans="1:3">
      <c r="A38" s="50"/>
      <c r="B38" s="597"/>
      <c r="C38" s="65"/>
    </row>
    <row r="39" spans="1:3">
      <c r="A39" s="50"/>
      <c r="B39" s="1"/>
      <c r="C39" s="65"/>
    </row>
    <row r="40" spans="1:3">
      <c r="A40" s="50"/>
      <c r="B40" s="1"/>
      <c r="C40" s="65"/>
    </row>
    <row r="41" spans="1:3">
      <c r="A41" s="50"/>
      <c r="B41" s="597"/>
      <c r="C41" s="65"/>
    </row>
    <row r="42" spans="1:3">
      <c r="A42" s="50"/>
      <c r="B42" s="1"/>
      <c r="C42" s="65"/>
    </row>
    <row r="43" spans="1:3">
      <c r="A43" s="50"/>
      <c r="B43" s="1"/>
      <c r="C43" s="65"/>
    </row>
    <row r="44" spans="1:3">
      <c r="A44" s="50"/>
      <c r="B44" s="1574" t="s">
        <v>3732</v>
      </c>
      <c r="C44" s="65"/>
    </row>
    <row r="45" spans="1:3">
      <c r="A45" s="50"/>
      <c r="B45" s="85" t="s">
        <v>3733</v>
      </c>
      <c r="C45" s="65"/>
    </row>
    <row r="46" spans="1:3">
      <c r="A46" s="50"/>
      <c r="B46" s="1571"/>
      <c r="C46" s="65"/>
    </row>
    <row r="47" spans="1:3">
      <c r="A47" s="50"/>
      <c r="B47" s="1572" t="s">
        <v>3600</v>
      </c>
      <c r="C47" s="65"/>
    </row>
    <row r="48" spans="1:3">
      <c r="A48" s="50"/>
      <c r="B48" s="1572" t="s">
        <v>3717</v>
      </c>
      <c r="C48" s="65"/>
    </row>
    <row r="49" spans="1:3">
      <c r="A49" s="50"/>
      <c r="B49" s="1"/>
      <c r="C49" s="65"/>
    </row>
    <row r="50" spans="1:3">
      <c r="A50" s="50"/>
      <c r="B50" s="1574" t="s">
        <v>3734</v>
      </c>
      <c r="C50" s="65"/>
    </row>
    <row r="51" spans="1:3">
      <c r="A51" s="50"/>
      <c r="B51" s="1573" t="s">
        <v>3640</v>
      </c>
      <c r="C51" s="65"/>
    </row>
    <row r="52" spans="1:3">
      <c r="A52" s="50"/>
      <c r="B52" s="896"/>
      <c r="C52" s="65"/>
    </row>
    <row r="53" spans="1:3">
      <c r="A53" s="50"/>
      <c r="B53" s="1"/>
      <c r="C53" s="65"/>
    </row>
    <row r="54" spans="1:3">
      <c r="A54" s="50"/>
      <c r="B54" s="898" t="s">
        <v>219</v>
      </c>
      <c r="C54" s="65"/>
    </row>
    <row r="55" spans="1:3">
      <c r="A55" s="50"/>
      <c r="B55" s="1" t="s">
        <v>3601</v>
      </c>
      <c r="C55" s="65"/>
    </row>
    <row r="56" spans="1:3">
      <c r="A56" s="50"/>
      <c r="B56" s="898" t="s">
        <v>3602</v>
      </c>
      <c r="C56" s="65"/>
    </row>
    <row r="57" spans="1:3" ht="15.75" thickBot="1">
      <c r="A57" s="133"/>
      <c r="B57" s="67"/>
      <c r="C57" s="69"/>
    </row>
    <row r="58" spans="1:3">
      <c r="A58" s="50"/>
      <c r="B58" s="899" t="s">
        <v>220</v>
      </c>
      <c r="C58" s="65"/>
    </row>
    <row r="59" spans="1:3">
      <c r="A59" s="50"/>
      <c r="B59" s="1"/>
      <c r="C59" s="65"/>
    </row>
    <row r="60" spans="1:3">
      <c r="A60" s="50"/>
      <c r="B60" s="898" t="s">
        <v>221</v>
      </c>
      <c r="C60" s="65"/>
    </row>
    <row r="61" spans="1:3">
      <c r="A61" s="50"/>
      <c r="B61" s="898" t="s">
        <v>222</v>
      </c>
      <c r="C61" s="65"/>
    </row>
    <row r="62" spans="1:3">
      <c r="A62" s="50"/>
      <c r="B62" s="898" t="s">
        <v>223</v>
      </c>
      <c r="C62" s="65"/>
    </row>
    <row r="63" spans="1:3" ht="15.75" thickBot="1">
      <c r="A63" s="133"/>
      <c r="B63" s="67"/>
      <c r="C63" s="69"/>
    </row>
    <row r="64" spans="1:3">
      <c r="A64" s="48"/>
      <c r="B64" s="474" t="s">
        <v>224</v>
      </c>
      <c r="C64" s="48"/>
    </row>
    <row r="72" spans="2:2">
      <c r="B72" s="70"/>
    </row>
    <row r="73" spans="2:2" ht="18">
      <c r="B73" s="277"/>
    </row>
    <row r="74" spans="2:2">
      <c r="B74" s="85"/>
    </row>
    <row r="75" spans="2:2">
      <c r="B75" s="85"/>
    </row>
    <row r="76" spans="2:2">
      <c r="B76" s="85"/>
    </row>
    <row r="77" spans="2:2">
      <c r="B77" s="85"/>
    </row>
    <row r="78" spans="2:2">
      <c r="B78" s="85"/>
    </row>
    <row r="79" spans="2:2" ht="18">
      <c r="B79" s="277"/>
    </row>
    <row r="80" spans="2:2">
      <c r="B80" s="85"/>
    </row>
  </sheetData>
  <customSheetViews>
    <customSheetView guid="{4928BF23-7841-445B-B276-4DDA011E86BA}" scale="60" colorId="22" showPageBreaks="1" fitToPage="1" printArea="1" view="pageBreakPreview">
      <selection activeCell="B44" sqref="B44"/>
      <rowBreaks count="11" manualBreakCount="11">
        <brk id="50" max="16383" man="1"/>
        <brk id="52" max="16383" man="1"/>
        <brk id="54" max="16383" man="1"/>
        <brk id="57" max="16383" man="1"/>
        <brk id="59" max="16383" man="1"/>
        <brk id="61" max="16383" man="1"/>
        <brk id="65" max="16383" man="1"/>
        <brk id="71" max="16383" man="1"/>
        <brk id="74" max="16383" man="1"/>
        <brk id="76" max="16383" man="1"/>
        <brk id="79" max="16383" man="1"/>
      </rowBreaks>
      <pageMargins left="0.5" right="0.5" top="0.5" bottom="0.5" header="0" footer="0"/>
      <printOptions horizontalCentered="1" verticalCentered="1"/>
      <pageSetup scale="70" orientation="portrait" r:id="rId1"/>
      <headerFooter alignWithMargins="0"/>
    </customSheetView>
    <customSheetView guid="{10BEBEA5-666D-4E42-8C33-BE2CECB0CEEE}" scale="85" colorId="22" fitToPage="1">
      <rowBreaks count="11" manualBreakCount="11">
        <brk id="50" max="16383" man="1"/>
        <brk id="52" max="16383" man="1"/>
        <brk id="54" max="16383" man="1"/>
        <brk id="57" max="16383" man="1"/>
        <brk id="59" max="16383" man="1"/>
        <brk id="61" max="16383" man="1"/>
        <brk id="65" max="16383" man="1"/>
        <brk id="71" max="16383" man="1"/>
        <brk id="74" max="16383" man="1"/>
        <brk id="76" max="16383" man="1"/>
        <brk id="79" max="16383" man="1"/>
      </rowBreaks>
      <pageMargins left="0.5" right="0.5" top="0.5" bottom="0.5" header="0" footer="0"/>
      <printOptions horizontalCentered="1" verticalCentered="1"/>
      <pageSetup scale="61" orientation="portrait" r:id="rId2"/>
      <headerFooter alignWithMargins="0"/>
    </customSheetView>
    <customSheetView guid="{7EABFE2B-86ED-418A-B3E7-C3498E6134E5}" scale="85" colorId="22" fitToPage="1">
      <rowBreaks count="11" manualBreakCount="11">
        <brk id="50" max="16383" man="1"/>
        <brk id="52" max="16383" man="1"/>
        <brk id="54" max="16383" man="1"/>
        <brk id="57" max="16383" man="1"/>
        <brk id="59" max="16383" man="1"/>
        <brk id="61" max="16383" man="1"/>
        <brk id="65" max="16383" man="1"/>
        <brk id="71" max="16383" man="1"/>
        <brk id="74" max="16383" man="1"/>
        <brk id="76" max="16383" man="1"/>
        <brk id="79" max="16383" man="1"/>
      </rowBreaks>
      <pageMargins left="0.5" right="0.5" top="0.5" bottom="0.5" header="0" footer="0"/>
      <printOptions horizontalCentered="1" verticalCentered="1"/>
      <pageSetup scale="61" orientation="portrait" r:id="rId3"/>
      <headerFooter alignWithMargins="0"/>
    </customSheetView>
    <customSheetView guid="{8787D503-0E53-496F-A823-DBDA291CFB74}" scale="85" colorId="22" showPageBreaks="1" fitToPage="1">
      <rowBreaks count="13" manualBreakCount="13">
        <brk id="20" max="3" man="1"/>
        <brk id="24" max="3" man="1"/>
        <brk id="28" max="3" man="1"/>
        <brk id="47" max="16383" man="1"/>
        <brk id="51" max="16383" man="1"/>
        <brk id="52" max="3" man="1"/>
        <brk id="55" max="16383" man="1"/>
        <brk id="57" max="3" man="1"/>
        <brk id="60" max="16383" man="1"/>
        <brk id="61" max="3" man="1"/>
        <brk id="65" max="16383" man="1"/>
        <brk id="73" max="16383" man="1"/>
        <brk id="77" max="16383" man="1"/>
      </rowBreaks>
      <pageMargins left="0.5" right="0.5" top="0.5" bottom="0.5" header="0" footer="0"/>
      <printOptions horizontalCentered="1" verticalCentered="1"/>
      <pageSetup scale="10" orientation="portrait" r:id="rId4"/>
      <headerFooter alignWithMargins="0"/>
    </customSheetView>
    <customSheetView guid="{22D28A66-17F3-4A9A-B88B-6F61E2AD90F2}" scale="85" colorId="22" fitToPage="1">
      <rowBreaks count="4" manualBreakCount="4">
        <brk id="52" max="3" man="1"/>
        <brk id="57" max="3" man="1"/>
        <brk id="61" max="3" man="1"/>
        <brk id="65" max="16383" man="1"/>
      </rowBreaks>
      <pageMargins left="0.5" right="0.5" top="0.5" bottom="0.5" header="0" footer="0"/>
      <printOptions horizontalCentered="1" verticalCentered="1"/>
      <pageSetup scale="67" orientation="portrait" r:id="rId5"/>
      <headerFooter alignWithMargins="0"/>
    </customSheetView>
    <customSheetView guid="{38FEF62C-E434-43FF-91B6-A4BAF1D28941}" scale="85" colorId="22" showPageBreaks="1" fitToPage="1" printArea="1">
      <rowBreaks count="4" manualBreakCount="4">
        <brk id="52" max="3" man="1"/>
        <brk id="57" max="3" man="1"/>
        <brk id="61" max="3" man="1"/>
        <brk id="65" max="16383" man="1"/>
      </rowBreaks>
      <pageMargins left="0.5" right="0.5" top="0.5" bottom="0.5" header="0" footer="0"/>
      <printOptions horizontalCentered="1" verticalCentered="1"/>
      <pageSetup scale="67" orientation="portrait" r:id="rId6"/>
      <headerFooter alignWithMargins="0"/>
    </customSheetView>
    <customSheetView guid="{3B00EE9E-100B-4E0B-97A5-9938B41F46C6}" scale="85" colorId="22" fitToPage="1">
      <rowBreaks count="1" manualBreakCount="1">
        <brk id="65" max="16383" man="1"/>
      </rowBreaks>
      <pageMargins left="0.5" right="0.5" top="0.5" bottom="0.5" header="0" footer="0"/>
      <printOptions horizontalCentered="1" verticalCentered="1"/>
      <pageSetup scale="67" orientation="portrait" r:id="rId7"/>
      <headerFooter alignWithMargins="0"/>
    </customSheetView>
    <customSheetView guid="{70140D13-E05C-4A32-B097-7656031EFC54}" scale="85" colorId="22" showPageBreaks="1" fitToPage="1" printArea="1">
      <rowBreaks count="4" manualBreakCount="4">
        <brk id="18" max="3" man="1"/>
        <brk id="22" max="3" man="1"/>
        <brk id="26" max="3" man="1"/>
        <brk id="65" max="16383" man="1"/>
      </rowBreaks>
      <pageMargins left="0.5" right="0.5" top="0.5" bottom="0.5" header="0" footer="0"/>
      <printOptions horizontalCentered="1" verticalCentered="1"/>
      <pageSetup scale="10" orientation="portrait" r:id="rId8"/>
      <headerFooter alignWithMargins="0"/>
    </customSheetView>
    <customSheetView guid="{3A57D69F-D25D-44C3-9DE0-88B774091642}" scale="85" colorId="22" showPageBreaks="1" fitToPage="1" printArea="1">
      <rowBreaks count="4" manualBreakCount="4">
        <brk id="18" max="3" man="1"/>
        <brk id="22" max="3" man="1"/>
        <brk id="26" max="3" man="1"/>
        <brk id="65" max="16383" man="1"/>
      </rowBreaks>
      <pageMargins left="0.5" right="0.5" top="0.5" bottom="0.5" header="0" footer="0"/>
      <printOptions horizontalCentered="1" verticalCentered="1"/>
      <pageSetup scale="10" orientation="portrait" r:id="rId9"/>
      <headerFooter alignWithMargins="0"/>
    </customSheetView>
    <customSheetView guid="{CA9A34E5-DE78-429D-AEC4-74C7250B775C}" scale="85" colorId="22" showPageBreaks="1" fitToPage="1" printArea="1">
      <rowBreaks count="1" manualBreakCount="1">
        <brk id="65" max="16383" man="1"/>
      </rowBreaks>
      <pageMargins left="0.5" right="0.5" top="0.5" bottom="0.5" header="0" footer="0"/>
      <printOptions horizontalCentered="1" verticalCentered="1"/>
      <pageSetup scale="67" orientation="portrait" r:id="rId10"/>
      <headerFooter alignWithMargins="0"/>
    </customSheetView>
    <customSheetView guid="{B4A791FD-BFAC-4ED1-AC79-FF865E98E4E3}" scale="85" colorId="22" fitToPage="1">
      <rowBreaks count="7" manualBreakCount="7">
        <brk id="20" max="3" man="1"/>
        <brk id="24" max="3" man="1"/>
        <brk id="28" max="3" man="1"/>
        <brk id="52" max="3" man="1"/>
        <brk id="57" max="3" man="1"/>
        <brk id="61" max="3" man="1"/>
        <brk id="65" max="16383" man="1"/>
      </rowBreaks>
      <pageMargins left="0.5" right="0.5" top="0.5" bottom="0.5" header="0" footer="0"/>
      <printOptions horizontalCentered="1" verticalCentered="1"/>
      <pageSetup scale="61" orientation="portrait" r:id="rId11"/>
      <headerFooter alignWithMargins="0"/>
    </customSheetView>
    <customSheetView guid="{1DFCFAAB-BEA9-4033-B573-C1428C6D4616}" scale="85" colorId="22" fitToPage="1">
      <rowBreaks count="4" manualBreakCount="4">
        <brk id="52" max="3" man="1"/>
        <brk id="57" max="3" man="1"/>
        <brk id="61" max="3" man="1"/>
        <brk id="65" max="16383" man="1"/>
      </rowBreaks>
      <pageMargins left="0.5" right="0.5" top="0.5" bottom="0.5" header="0" footer="0"/>
      <printOptions horizontalCentered="1" verticalCentered="1"/>
      <pageSetup scale="67" orientation="portrait" r:id="rId12"/>
      <headerFooter alignWithMargins="0"/>
    </customSheetView>
    <customSheetView guid="{24B34512-AD5F-4011-887B-567D11190E35}" scale="85" colorId="22" showPageBreaks="1" fitToPage="1">
      <rowBreaks count="11" manualBreakCount="11">
        <brk id="50" max="16383" man="1"/>
        <brk id="52" max="16383" man="1"/>
        <brk id="54" max="16383" man="1"/>
        <brk id="57" max="16383" man="1"/>
        <brk id="59" max="16383" man="1"/>
        <brk id="61" max="16383" man="1"/>
        <brk id="65" max="16383" man="1"/>
        <brk id="71" max="16383" man="1"/>
        <brk id="74" max="16383" man="1"/>
        <brk id="76" max="16383" man="1"/>
        <brk id="79" max="16383" man="1"/>
      </rowBreaks>
      <pageMargins left="0.5" right="0.5" top="0.5" bottom="0.5" header="0" footer="0"/>
      <printOptions horizontalCentered="1" verticalCentered="1"/>
      <pageSetup scale="10" orientation="portrait" r:id="rId13"/>
      <headerFooter alignWithMargins="0"/>
    </customSheetView>
  </customSheetViews>
  <printOptions horizontalCentered="1" verticalCentered="1"/>
  <pageMargins left="0.5" right="0.5" top="0.5" bottom="0.5" header="0" footer="0"/>
  <pageSetup scale="70" orientation="portrait" r:id="rId14"/>
  <headerFooter alignWithMargins="0"/>
  <rowBreaks count="11" manualBreakCount="11">
    <brk id="50" max="16383" man="1"/>
    <brk id="52" max="16383" man="1"/>
    <brk id="54" max="16383" man="1"/>
    <brk id="57" max="16383" man="1"/>
    <brk id="59" max="16383" man="1"/>
    <brk id="61" max="16383" man="1"/>
    <brk id="65" max="16383" man="1"/>
    <brk id="71" max="16383" man="1"/>
    <brk id="74" max="16383" man="1"/>
    <brk id="76" max="16383" man="1"/>
    <brk id="79" max="16383" man="1"/>
  </rowBreaks>
</worksheet>
</file>

<file path=xl/worksheets/sheet66.xml><?xml version="1.0" encoding="utf-8"?>
<worksheet xmlns="http://schemas.openxmlformats.org/spreadsheetml/2006/main" xmlns:r="http://schemas.openxmlformats.org/officeDocument/2006/relationships">
  <sheetPr transitionEvaluation="1"/>
  <dimension ref="A1:D196"/>
  <sheetViews>
    <sheetView defaultGridColor="0" topLeftCell="A7" colorId="22" zoomScale="70" zoomScaleNormal="70" workbookViewId="0">
      <selection activeCell="E29" sqref="E29"/>
    </sheetView>
  </sheetViews>
  <sheetFormatPr defaultColWidth="9.6640625" defaultRowHeight="15"/>
  <cols>
    <col min="1" max="1" width="40.6640625" customWidth="1"/>
    <col min="2" max="2" width="8.6640625" customWidth="1"/>
    <col min="3" max="3" width="40.6640625" customWidth="1"/>
    <col min="4" max="4" width="8.6640625" customWidth="1"/>
  </cols>
  <sheetData>
    <row r="1" spans="1:4">
      <c r="A1" s="900"/>
      <c r="B1" s="901"/>
      <c r="C1" s="901"/>
      <c r="D1" s="902"/>
    </row>
    <row r="2" spans="1:4" ht="15.75">
      <c r="A2" s="903" t="s">
        <v>225</v>
      </c>
      <c r="B2" s="36"/>
      <c r="C2" s="36"/>
      <c r="D2" s="904"/>
    </row>
    <row r="3" spans="1:4">
      <c r="A3" s="905"/>
      <c r="B3" s="906"/>
      <c r="C3" s="906"/>
      <c r="D3" s="907"/>
    </row>
    <row r="4" spans="1:4">
      <c r="A4" s="908"/>
      <c r="B4" s="909"/>
      <c r="C4" s="910"/>
      <c r="D4" s="911"/>
    </row>
    <row r="5" spans="1:4">
      <c r="A5" s="1023" t="s">
        <v>2222</v>
      </c>
      <c r="B5" s="1024" t="s">
        <v>2511</v>
      </c>
      <c r="C5" s="1024" t="s">
        <v>2222</v>
      </c>
      <c r="D5" s="1025" t="s">
        <v>2511</v>
      </c>
    </row>
    <row r="6" spans="1:4">
      <c r="A6" s="908" t="s">
        <v>226</v>
      </c>
      <c r="B6" s="917" t="s">
        <v>227</v>
      </c>
      <c r="C6" s="910" t="s">
        <v>228</v>
      </c>
      <c r="D6" s="911"/>
    </row>
    <row r="7" spans="1:4">
      <c r="A7" s="908" t="s">
        <v>229</v>
      </c>
      <c r="B7" s="909"/>
      <c r="C7" s="910" t="s">
        <v>1613</v>
      </c>
      <c r="D7" s="1026" t="s">
        <v>1614</v>
      </c>
    </row>
    <row r="8" spans="1:4">
      <c r="A8" s="908" t="s">
        <v>1615</v>
      </c>
      <c r="B8" s="917" t="s">
        <v>1616</v>
      </c>
      <c r="C8" s="910" t="s">
        <v>1617</v>
      </c>
      <c r="D8" s="1026" t="s">
        <v>1618</v>
      </c>
    </row>
    <row r="9" spans="1:4">
      <c r="A9" s="908" t="s">
        <v>1619</v>
      </c>
      <c r="B9" s="917" t="s">
        <v>1620</v>
      </c>
      <c r="C9" s="910" t="s">
        <v>1621</v>
      </c>
      <c r="D9" s="1026" t="s">
        <v>1622</v>
      </c>
    </row>
    <row r="10" spans="1:4">
      <c r="A10" s="908" t="s">
        <v>1623</v>
      </c>
      <c r="B10" s="917" t="s">
        <v>1624</v>
      </c>
      <c r="C10" s="910" t="s">
        <v>2170</v>
      </c>
      <c r="D10" s="1026" t="s">
        <v>1625</v>
      </c>
    </row>
    <row r="11" spans="1:4">
      <c r="A11" s="908" t="s">
        <v>1626</v>
      </c>
      <c r="B11" s="917" t="s">
        <v>1627</v>
      </c>
      <c r="C11" s="910" t="s">
        <v>1628</v>
      </c>
      <c r="D11" s="911"/>
    </row>
    <row r="12" spans="1:4">
      <c r="A12" s="908" t="s">
        <v>1629</v>
      </c>
      <c r="B12" s="909"/>
      <c r="C12" s="910" t="s">
        <v>1630</v>
      </c>
      <c r="D12" s="1026" t="s">
        <v>1631</v>
      </c>
    </row>
    <row r="13" spans="1:4">
      <c r="A13" s="908" t="s">
        <v>1632</v>
      </c>
      <c r="B13" s="917" t="s">
        <v>1633</v>
      </c>
      <c r="C13" s="910" t="s">
        <v>1634</v>
      </c>
      <c r="D13" s="1026" t="s">
        <v>1635</v>
      </c>
    </row>
    <row r="14" spans="1:4">
      <c r="A14" s="908" t="s">
        <v>1636</v>
      </c>
      <c r="B14" s="917" t="s">
        <v>1637</v>
      </c>
      <c r="C14" s="910" t="s">
        <v>1638</v>
      </c>
      <c r="D14" s="1026" t="s">
        <v>1639</v>
      </c>
    </row>
    <row r="15" spans="1:4">
      <c r="A15" s="908" t="s">
        <v>1640</v>
      </c>
      <c r="B15" s="917" t="s">
        <v>1641</v>
      </c>
      <c r="C15" s="910" t="s">
        <v>1642</v>
      </c>
      <c r="D15" s="1026" t="s">
        <v>1643</v>
      </c>
    </row>
    <row r="16" spans="1:4">
      <c r="A16" s="908" t="s">
        <v>1644</v>
      </c>
      <c r="B16" s="917" t="s">
        <v>1645</v>
      </c>
      <c r="C16" s="910" t="s">
        <v>1646</v>
      </c>
      <c r="D16" s="911"/>
    </row>
    <row r="17" spans="1:4">
      <c r="A17" s="908" t="s">
        <v>1647</v>
      </c>
      <c r="B17" s="1677" t="s">
        <v>3683</v>
      </c>
      <c r="C17" s="910" t="s">
        <v>1648</v>
      </c>
      <c r="D17" s="1026" t="s">
        <v>1649</v>
      </c>
    </row>
    <row r="18" spans="1:4">
      <c r="A18" s="908" t="s">
        <v>1650</v>
      </c>
      <c r="B18" s="917" t="s">
        <v>1651</v>
      </c>
      <c r="C18" s="910" t="s">
        <v>835</v>
      </c>
      <c r="D18" s="1026" t="s">
        <v>1649</v>
      </c>
    </row>
    <row r="19" spans="1:4">
      <c r="A19" s="908" t="s">
        <v>836</v>
      </c>
      <c r="B19" s="909"/>
      <c r="C19" s="910" t="s">
        <v>837</v>
      </c>
      <c r="D19" s="1026" t="s">
        <v>1649</v>
      </c>
    </row>
    <row r="20" spans="1:4">
      <c r="A20" s="908" t="s">
        <v>838</v>
      </c>
      <c r="B20" s="917" t="s">
        <v>839</v>
      </c>
      <c r="C20" s="910" t="s">
        <v>840</v>
      </c>
      <c r="D20" s="1026" t="s">
        <v>1649</v>
      </c>
    </row>
    <row r="21" spans="1:4">
      <c r="A21" s="908" t="s">
        <v>841</v>
      </c>
      <c r="B21" s="917" t="s">
        <v>842</v>
      </c>
      <c r="C21" s="910" t="s">
        <v>614</v>
      </c>
      <c r="D21" s="1026" t="s">
        <v>843</v>
      </c>
    </row>
    <row r="22" spans="1:4">
      <c r="A22" s="908" t="s">
        <v>2423</v>
      </c>
      <c r="B22" s="917" t="s">
        <v>844</v>
      </c>
      <c r="C22" s="910" t="s">
        <v>845</v>
      </c>
      <c r="D22" s="1026" t="s">
        <v>1625</v>
      </c>
    </row>
    <row r="23" spans="1:4">
      <c r="A23" s="908" t="s">
        <v>846</v>
      </c>
      <c r="B23" s="917" t="s">
        <v>1645</v>
      </c>
      <c r="C23" s="910" t="s">
        <v>1805</v>
      </c>
      <c r="D23" s="911"/>
    </row>
    <row r="24" spans="1:4">
      <c r="A24" s="912" t="s">
        <v>847</v>
      </c>
      <c r="B24" s="909"/>
      <c r="C24" s="910" t="s">
        <v>848</v>
      </c>
      <c r="D24" s="1026" t="s">
        <v>1649</v>
      </c>
    </row>
    <row r="25" spans="1:4">
      <c r="A25" s="908" t="s">
        <v>849</v>
      </c>
      <c r="B25" s="1736" t="s">
        <v>850</v>
      </c>
      <c r="C25" s="910" t="s">
        <v>851</v>
      </c>
      <c r="D25" s="1026" t="s">
        <v>1649</v>
      </c>
    </row>
    <row r="26" spans="1:4">
      <c r="A26" s="908" t="s">
        <v>852</v>
      </c>
      <c r="B26" s="917" t="s">
        <v>853</v>
      </c>
      <c r="C26" s="910" t="s">
        <v>854</v>
      </c>
      <c r="D26" s="1026" t="s">
        <v>1645</v>
      </c>
    </row>
    <row r="27" spans="1:4">
      <c r="A27" s="908" t="s">
        <v>855</v>
      </c>
      <c r="B27" s="917" t="s">
        <v>853</v>
      </c>
      <c r="C27" s="910" t="s">
        <v>856</v>
      </c>
      <c r="D27" s="911"/>
    </row>
    <row r="28" spans="1:4">
      <c r="A28" s="908" t="s">
        <v>857</v>
      </c>
      <c r="B28" s="917" t="s">
        <v>858</v>
      </c>
      <c r="C28" s="910" t="s">
        <v>859</v>
      </c>
      <c r="D28" s="1026" t="s">
        <v>860</v>
      </c>
    </row>
    <row r="29" spans="1:4">
      <c r="A29" s="908" t="s">
        <v>861</v>
      </c>
      <c r="B29" s="917" t="s">
        <v>850</v>
      </c>
      <c r="C29" s="910" t="s">
        <v>862</v>
      </c>
      <c r="D29" s="1026" t="s">
        <v>863</v>
      </c>
    </row>
    <row r="30" spans="1:4">
      <c r="A30" s="908" t="s">
        <v>864</v>
      </c>
      <c r="B30" s="917" t="s">
        <v>865</v>
      </c>
      <c r="C30" s="910" t="s">
        <v>866</v>
      </c>
      <c r="D30" s="1026" t="s">
        <v>867</v>
      </c>
    </row>
    <row r="31" spans="1:4">
      <c r="A31" s="908" t="s">
        <v>868</v>
      </c>
      <c r="B31" s="917">
        <v>251</v>
      </c>
      <c r="C31" s="910" t="s">
        <v>869</v>
      </c>
      <c r="D31" s="1026" t="s">
        <v>870</v>
      </c>
    </row>
    <row r="32" spans="1:4">
      <c r="A32" s="908" t="s">
        <v>871</v>
      </c>
      <c r="B32" s="917" t="s">
        <v>858</v>
      </c>
      <c r="C32" s="910" t="s">
        <v>872</v>
      </c>
      <c r="D32" s="1026" t="s">
        <v>1645</v>
      </c>
    </row>
    <row r="33" spans="1:4">
      <c r="A33" s="908" t="s">
        <v>873</v>
      </c>
      <c r="B33" s="917" t="s">
        <v>874</v>
      </c>
      <c r="C33" s="910" t="s">
        <v>875</v>
      </c>
      <c r="D33" s="1026" t="s">
        <v>1622</v>
      </c>
    </row>
    <row r="34" spans="1:4">
      <c r="A34" s="908" t="s">
        <v>876</v>
      </c>
      <c r="B34" s="917" t="s">
        <v>877</v>
      </c>
      <c r="C34" s="910" t="s">
        <v>878</v>
      </c>
      <c r="D34" s="1026" t="s">
        <v>879</v>
      </c>
    </row>
    <row r="35" spans="1:4">
      <c r="A35" s="908" t="s">
        <v>880</v>
      </c>
      <c r="B35" s="909"/>
      <c r="C35" s="910" t="s">
        <v>881</v>
      </c>
      <c r="D35" s="1026" t="s">
        <v>882</v>
      </c>
    </row>
    <row r="36" spans="1:4">
      <c r="A36" s="908" t="s">
        <v>883</v>
      </c>
      <c r="B36" s="917">
        <v>217</v>
      </c>
      <c r="C36" s="910" t="s">
        <v>885</v>
      </c>
      <c r="D36" s="1026" t="s">
        <v>886</v>
      </c>
    </row>
    <row r="37" spans="1:4">
      <c r="A37" s="908" t="s">
        <v>887</v>
      </c>
      <c r="B37" s="917" t="s">
        <v>888</v>
      </c>
      <c r="C37" s="910" t="s">
        <v>889</v>
      </c>
      <c r="D37" s="1026" t="s">
        <v>890</v>
      </c>
    </row>
    <row r="38" spans="1:4">
      <c r="A38" s="908" t="s">
        <v>891</v>
      </c>
      <c r="B38" s="917" t="s">
        <v>1633</v>
      </c>
      <c r="C38" s="910" t="s">
        <v>892</v>
      </c>
      <c r="D38" s="1026" t="s">
        <v>860</v>
      </c>
    </row>
    <row r="39" spans="1:4">
      <c r="A39" s="908" t="s">
        <v>893</v>
      </c>
      <c r="B39" s="917" t="s">
        <v>1641</v>
      </c>
      <c r="C39" s="910" t="s">
        <v>894</v>
      </c>
      <c r="D39" s="1026" t="s">
        <v>895</v>
      </c>
    </row>
    <row r="40" spans="1:4">
      <c r="A40" s="908" t="s">
        <v>896</v>
      </c>
      <c r="B40" s="909"/>
      <c r="C40" s="910" t="s">
        <v>897</v>
      </c>
      <c r="D40" s="1026" t="s">
        <v>1643</v>
      </c>
    </row>
    <row r="41" spans="1:4">
      <c r="A41" s="908" t="s">
        <v>838</v>
      </c>
      <c r="B41" s="917" t="s">
        <v>839</v>
      </c>
      <c r="C41" s="910" t="s">
        <v>898</v>
      </c>
      <c r="D41" s="1026" t="s">
        <v>899</v>
      </c>
    </row>
    <row r="42" spans="1:4">
      <c r="A42" s="908" t="s">
        <v>841</v>
      </c>
      <c r="B42" s="917" t="s">
        <v>842</v>
      </c>
      <c r="C42" s="910" t="s">
        <v>900</v>
      </c>
      <c r="D42" s="1026" t="s">
        <v>901</v>
      </c>
    </row>
    <row r="43" spans="1:4">
      <c r="A43" s="912" t="s">
        <v>902</v>
      </c>
      <c r="B43" s="917" t="s">
        <v>903</v>
      </c>
      <c r="C43" s="910" t="s">
        <v>616</v>
      </c>
      <c r="D43" s="1026" t="s">
        <v>1614</v>
      </c>
    </row>
    <row r="44" spans="1:4">
      <c r="A44" s="908" t="s">
        <v>904</v>
      </c>
      <c r="B44" s="1651"/>
      <c r="C44" s="910" t="s">
        <v>2803</v>
      </c>
      <c r="D44" s="911"/>
    </row>
    <row r="45" spans="1:4">
      <c r="A45" s="908" t="s">
        <v>905</v>
      </c>
      <c r="B45" s="917" t="s">
        <v>906</v>
      </c>
      <c r="C45" s="910" t="s">
        <v>907</v>
      </c>
      <c r="D45" s="1026" t="s">
        <v>908</v>
      </c>
    </row>
    <row r="46" spans="1:4">
      <c r="A46" s="908" t="s">
        <v>909</v>
      </c>
      <c r="B46" s="917" t="s">
        <v>910</v>
      </c>
      <c r="C46" s="910" t="s">
        <v>911</v>
      </c>
      <c r="D46" s="1026" t="s">
        <v>908</v>
      </c>
    </row>
    <row r="47" spans="1:4">
      <c r="A47" s="908" t="s">
        <v>0</v>
      </c>
      <c r="B47" s="909"/>
      <c r="C47" s="910" t="s">
        <v>1</v>
      </c>
      <c r="D47" s="911"/>
    </row>
    <row r="48" spans="1:4">
      <c r="A48" s="908" t="s">
        <v>2</v>
      </c>
      <c r="B48" s="917">
        <v>356</v>
      </c>
      <c r="C48" s="910" t="s">
        <v>3</v>
      </c>
      <c r="D48" s="1026" t="s">
        <v>908</v>
      </c>
    </row>
    <row r="49" spans="1:4">
      <c r="A49" s="908" t="s">
        <v>4</v>
      </c>
      <c r="B49" s="917" t="s">
        <v>1637</v>
      </c>
      <c r="C49" s="910" t="s">
        <v>5</v>
      </c>
      <c r="D49" s="1026" t="s">
        <v>908</v>
      </c>
    </row>
    <row r="50" spans="1:4">
      <c r="A50" s="908" t="s">
        <v>6</v>
      </c>
      <c r="B50" s="917" t="s">
        <v>7</v>
      </c>
      <c r="C50" s="910" t="s">
        <v>8</v>
      </c>
      <c r="D50" s="1026" t="s">
        <v>908</v>
      </c>
    </row>
    <row r="51" spans="1:4">
      <c r="A51" s="908" t="s">
        <v>9</v>
      </c>
      <c r="B51" s="917" t="s">
        <v>1645</v>
      </c>
      <c r="C51" s="910" t="s">
        <v>10</v>
      </c>
      <c r="D51" s="1026" t="s">
        <v>11</v>
      </c>
    </row>
    <row r="52" spans="1:4">
      <c r="A52" s="908" t="s">
        <v>12</v>
      </c>
      <c r="B52" s="917" t="s">
        <v>1651</v>
      </c>
      <c r="C52" s="910" t="s">
        <v>13</v>
      </c>
      <c r="D52" s="1026" t="s">
        <v>14</v>
      </c>
    </row>
    <row r="53" spans="1:4">
      <c r="A53" s="908" t="s">
        <v>15</v>
      </c>
      <c r="B53" s="917" t="s">
        <v>1651</v>
      </c>
      <c r="C53" s="910" t="s">
        <v>16</v>
      </c>
      <c r="D53" s="1026" t="s">
        <v>884</v>
      </c>
    </row>
    <row r="54" spans="1:4">
      <c r="A54" s="908" t="s">
        <v>17</v>
      </c>
      <c r="B54" s="917" t="s">
        <v>18</v>
      </c>
      <c r="C54" s="910" t="s">
        <v>19</v>
      </c>
      <c r="D54" s="1026" t="s">
        <v>18</v>
      </c>
    </row>
    <row r="55" spans="1:4">
      <c r="A55" s="908" t="s">
        <v>20</v>
      </c>
      <c r="B55" s="909"/>
      <c r="C55" s="910" t="s">
        <v>21</v>
      </c>
      <c r="D55" s="1026" t="s">
        <v>1633</v>
      </c>
    </row>
    <row r="56" spans="1:4">
      <c r="A56" s="908" t="s">
        <v>22</v>
      </c>
      <c r="B56" s="917" t="s">
        <v>23</v>
      </c>
      <c r="C56" s="910"/>
      <c r="D56" s="911"/>
    </row>
    <row r="57" spans="1:4" ht="15.75" thickBot="1">
      <c r="A57" s="913" t="s">
        <v>24</v>
      </c>
      <c r="B57" s="1027" t="s">
        <v>25</v>
      </c>
      <c r="C57" s="915"/>
      <c r="D57" s="916"/>
    </row>
    <row r="59" spans="1:4" ht="15.75" thickBot="1">
      <c r="A59" s="38" t="s">
        <v>26</v>
      </c>
      <c r="B59" s="38"/>
      <c r="C59" s="38"/>
      <c r="D59" s="38"/>
    </row>
    <row r="60" spans="1:4">
      <c r="A60" s="900"/>
      <c r="B60" s="901"/>
      <c r="C60" s="901"/>
      <c r="D60" s="902"/>
    </row>
    <row r="61" spans="1:4" ht="15.75">
      <c r="A61" s="903" t="s">
        <v>225</v>
      </c>
      <c r="B61" s="36"/>
      <c r="C61" s="36"/>
      <c r="D61" s="904"/>
    </row>
    <row r="62" spans="1:4">
      <c r="A62" s="905"/>
      <c r="B62" s="906"/>
      <c r="C62" s="906"/>
      <c r="D62" s="907"/>
    </row>
    <row r="63" spans="1:4">
      <c r="A63" s="908"/>
      <c r="B63" s="909"/>
      <c r="C63" s="910"/>
      <c r="D63" s="911"/>
    </row>
    <row r="64" spans="1:4">
      <c r="A64" s="1023" t="s">
        <v>2222</v>
      </c>
      <c r="B64" s="1024" t="s">
        <v>2511</v>
      </c>
      <c r="C64" s="1024" t="s">
        <v>2222</v>
      </c>
      <c r="D64" s="1025" t="s">
        <v>2511</v>
      </c>
    </row>
    <row r="65" spans="1:4">
      <c r="A65" s="908" t="s">
        <v>27</v>
      </c>
      <c r="B65" s="909"/>
      <c r="C65" s="910" t="s">
        <v>295</v>
      </c>
      <c r="D65" s="911"/>
    </row>
    <row r="66" spans="1:4">
      <c r="A66" s="908" t="s">
        <v>28</v>
      </c>
      <c r="B66" s="917" t="s">
        <v>1637</v>
      </c>
      <c r="C66" s="910" t="s">
        <v>29</v>
      </c>
      <c r="D66" s="1026" t="s">
        <v>1645</v>
      </c>
    </row>
    <row r="67" spans="1:4">
      <c r="A67" s="908" t="s">
        <v>30</v>
      </c>
      <c r="B67" s="917" t="s">
        <v>31</v>
      </c>
      <c r="C67" s="910" t="s">
        <v>32</v>
      </c>
      <c r="D67" s="1026" t="s">
        <v>1622</v>
      </c>
    </row>
    <row r="68" spans="1:4">
      <c r="A68" s="908" t="s">
        <v>1232</v>
      </c>
      <c r="B68" s="917" t="s">
        <v>1233</v>
      </c>
      <c r="C68" s="910"/>
      <c r="D68" s="911"/>
    </row>
    <row r="69" spans="1:4">
      <c r="A69" s="908" t="s">
        <v>1234</v>
      </c>
      <c r="B69" s="917" t="s">
        <v>1235</v>
      </c>
      <c r="C69" s="910"/>
      <c r="D69" s="911"/>
    </row>
    <row r="70" spans="1:4">
      <c r="A70" s="908" t="s">
        <v>1236</v>
      </c>
      <c r="B70" s="917" t="s">
        <v>1237</v>
      </c>
      <c r="C70" s="910"/>
      <c r="D70" s="911"/>
    </row>
    <row r="71" spans="1:4">
      <c r="A71" s="908" t="s">
        <v>1238</v>
      </c>
      <c r="B71" s="917" t="s">
        <v>1641</v>
      </c>
      <c r="C71" s="910"/>
      <c r="D71" s="911"/>
    </row>
    <row r="72" spans="1:4">
      <c r="A72" s="908" t="s">
        <v>1239</v>
      </c>
      <c r="B72" s="917" t="s">
        <v>1240</v>
      </c>
      <c r="C72" s="910"/>
      <c r="D72" s="911"/>
    </row>
    <row r="73" spans="1:4">
      <c r="A73" s="908" t="s">
        <v>1241</v>
      </c>
      <c r="B73" s="917" t="s">
        <v>1618</v>
      </c>
      <c r="C73" s="910"/>
      <c r="D73" s="911"/>
    </row>
    <row r="74" spans="1:4">
      <c r="A74" s="908" t="s">
        <v>671</v>
      </c>
      <c r="B74" s="917" t="s">
        <v>865</v>
      </c>
      <c r="C74" s="910"/>
      <c r="D74" s="911"/>
    </row>
    <row r="75" spans="1:4">
      <c r="A75" s="908" t="s">
        <v>1242</v>
      </c>
      <c r="B75" s="917" t="s">
        <v>227</v>
      </c>
      <c r="C75" s="910"/>
      <c r="D75" s="911"/>
    </row>
    <row r="76" spans="1:4">
      <c r="A76" s="908" t="s">
        <v>1243</v>
      </c>
      <c r="B76" s="917" t="s">
        <v>1635</v>
      </c>
      <c r="C76" s="910"/>
      <c r="D76" s="911"/>
    </row>
    <row r="77" spans="1:4">
      <c r="A77" s="908" t="s">
        <v>1244</v>
      </c>
      <c r="B77" s="917" t="s">
        <v>1240</v>
      </c>
      <c r="C77" s="910"/>
      <c r="D77" s="911"/>
    </row>
    <row r="78" spans="1:4">
      <c r="A78" s="908" t="s">
        <v>1245</v>
      </c>
      <c r="B78" s="917" t="s">
        <v>1246</v>
      </c>
      <c r="C78" s="910"/>
      <c r="D78" s="911"/>
    </row>
    <row r="79" spans="1:4">
      <c r="A79" s="908" t="s">
        <v>1247</v>
      </c>
      <c r="B79" s="917" t="s">
        <v>1645</v>
      </c>
      <c r="C79" s="910"/>
      <c r="D79" s="911"/>
    </row>
    <row r="80" spans="1:4">
      <c r="A80" s="908" t="s">
        <v>1248</v>
      </c>
      <c r="B80" s="909"/>
      <c r="C80" s="910"/>
      <c r="D80" s="911"/>
    </row>
    <row r="81" spans="1:4">
      <c r="A81" s="908" t="s">
        <v>1249</v>
      </c>
      <c r="B81" s="917" t="s">
        <v>1250</v>
      </c>
      <c r="C81" s="910"/>
      <c r="D81" s="911"/>
    </row>
    <row r="82" spans="1:4">
      <c r="A82" s="908" t="s">
        <v>1251</v>
      </c>
      <c r="B82" s="917" t="s">
        <v>1252</v>
      </c>
      <c r="C82" s="910"/>
      <c r="D82" s="911"/>
    </row>
    <row r="83" spans="1:4">
      <c r="A83" s="912" t="s">
        <v>1253</v>
      </c>
      <c r="B83" s="917" t="s">
        <v>1254</v>
      </c>
      <c r="C83" s="910"/>
      <c r="D83" s="911"/>
    </row>
    <row r="84" spans="1:4">
      <c r="A84" s="908" t="s">
        <v>675</v>
      </c>
      <c r="B84" s="917" t="s">
        <v>1255</v>
      </c>
      <c r="C84" s="910"/>
      <c r="D84" s="911"/>
    </row>
    <row r="85" spans="1:4">
      <c r="A85" s="908" t="s">
        <v>1256</v>
      </c>
      <c r="B85" s="917" t="s">
        <v>1257</v>
      </c>
      <c r="C85" s="910"/>
      <c r="D85" s="911"/>
    </row>
    <row r="86" spans="1:4">
      <c r="A86" s="908" t="s">
        <v>1258</v>
      </c>
      <c r="B86" s="909"/>
      <c r="C86" s="910"/>
      <c r="D86" s="911"/>
    </row>
    <row r="87" spans="1:4">
      <c r="A87" s="908" t="s">
        <v>1259</v>
      </c>
      <c r="B87" s="917" t="s">
        <v>7</v>
      </c>
      <c r="C87" s="910"/>
      <c r="D87" s="911"/>
    </row>
    <row r="88" spans="1:4">
      <c r="A88" s="908" t="s">
        <v>1260</v>
      </c>
      <c r="B88" s="917" t="s">
        <v>1261</v>
      </c>
      <c r="C88" s="910"/>
      <c r="D88" s="911"/>
    </row>
    <row r="89" spans="1:4">
      <c r="A89" s="908" t="s">
        <v>1262</v>
      </c>
      <c r="B89" s="917" t="s">
        <v>1263</v>
      </c>
      <c r="C89" s="910"/>
      <c r="D89" s="911"/>
    </row>
    <row r="90" spans="1:4">
      <c r="A90" s="908" t="s">
        <v>1264</v>
      </c>
      <c r="B90" s="917" t="s">
        <v>1265</v>
      </c>
      <c r="C90" s="910"/>
      <c r="D90" s="911"/>
    </row>
    <row r="91" spans="1:4">
      <c r="A91" s="908" t="s">
        <v>1266</v>
      </c>
      <c r="B91" s="909"/>
      <c r="C91" s="910"/>
      <c r="D91" s="911"/>
    </row>
    <row r="92" spans="1:4">
      <c r="A92" s="908" t="s">
        <v>1267</v>
      </c>
      <c r="B92" s="917" t="s">
        <v>850</v>
      </c>
      <c r="C92" s="910"/>
      <c r="D92" s="911"/>
    </row>
    <row r="93" spans="1:4">
      <c r="A93" s="908" t="s">
        <v>1268</v>
      </c>
      <c r="B93" s="917" t="s">
        <v>903</v>
      </c>
      <c r="C93" s="910"/>
      <c r="D93" s="911"/>
    </row>
    <row r="94" spans="1:4">
      <c r="A94" s="908" t="s">
        <v>623</v>
      </c>
      <c r="B94" s="917" t="s">
        <v>874</v>
      </c>
      <c r="C94" s="910"/>
      <c r="D94" s="911"/>
    </row>
    <row r="95" spans="1:4">
      <c r="A95" s="908" t="s">
        <v>1269</v>
      </c>
      <c r="B95" s="917" t="s">
        <v>843</v>
      </c>
      <c r="C95" s="910"/>
      <c r="D95" s="911"/>
    </row>
    <row r="96" spans="1:4">
      <c r="A96" s="908" t="s">
        <v>1270</v>
      </c>
      <c r="B96" s="917" t="s">
        <v>1651</v>
      </c>
      <c r="C96" s="910"/>
      <c r="D96" s="911"/>
    </row>
    <row r="97" spans="1:4">
      <c r="A97" s="908" t="s">
        <v>1271</v>
      </c>
      <c r="B97" s="917" t="s">
        <v>1643</v>
      </c>
      <c r="C97" s="910"/>
      <c r="D97" s="911"/>
    </row>
    <row r="98" spans="1:4">
      <c r="A98" s="908" t="s">
        <v>1272</v>
      </c>
      <c r="B98" s="917" t="s">
        <v>858</v>
      </c>
      <c r="C98" s="910"/>
      <c r="D98" s="911"/>
    </row>
    <row r="99" spans="1:4">
      <c r="A99" s="908" t="s">
        <v>1273</v>
      </c>
      <c r="B99" s="917" t="s">
        <v>1274</v>
      </c>
      <c r="C99" s="910"/>
      <c r="D99" s="911"/>
    </row>
    <row r="100" spans="1:4">
      <c r="A100" s="908" t="s">
        <v>1275</v>
      </c>
      <c r="B100" s="917" t="s">
        <v>879</v>
      </c>
      <c r="C100" s="910"/>
      <c r="D100" s="911"/>
    </row>
    <row r="101" spans="1:4">
      <c r="A101" s="908" t="s">
        <v>1881</v>
      </c>
      <c r="B101" s="909"/>
      <c r="C101" s="910"/>
      <c r="D101" s="911"/>
    </row>
    <row r="102" spans="1:4">
      <c r="A102" s="912" t="s">
        <v>1276</v>
      </c>
      <c r="B102" s="917" t="s">
        <v>227</v>
      </c>
      <c r="C102" s="910"/>
      <c r="D102" s="911"/>
    </row>
    <row r="103" spans="1:4">
      <c r="A103" s="908" t="s">
        <v>1277</v>
      </c>
      <c r="B103" s="917" t="s">
        <v>227</v>
      </c>
      <c r="C103" s="910"/>
      <c r="D103" s="911"/>
    </row>
    <row r="104" spans="1:4">
      <c r="A104" s="908" t="s">
        <v>1278</v>
      </c>
      <c r="B104" s="917" t="s">
        <v>1627</v>
      </c>
      <c r="C104" s="910"/>
      <c r="D104" s="911"/>
    </row>
    <row r="105" spans="1:4">
      <c r="A105" s="908" t="s">
        <v>2569</v>
      </c>
      <c r="B105" s="917" t="s">
        <v>2570</v>
      </c>
      <c r="C105" s="910"/>
      <c r="D105" s="911"/>
    </row>
    <row r="106" spans="1:4">
      <c r="A106" s="908" t="s">
        <v>2571</v>
      </c>
      <c r="B106" s="917" t="s">
        <v>1250</v>
      </c>
      <c r="C106" s="910"/>
      <c r="D106" s="911"/>
    </row>
    <row r="107" spans="1:4">
      <c r="A107" s="908" t="s">
        <v>2572</v>
      </c>
      <c r="B107" s="917" t="s">
        <v>882</v>
      </c>
      <c r="C107" s="910"/>
      <c r="D107" s="911"/>
    </row>
    <row r="108" spans="1:4">
      <c r="A108" s="908" t="s">
        <v>2573</v>
      </c>
      <c r="B108" s="909"/>
      <c r="C108" s="910"/>
      <c r="D108" s="911"/>
    </row>
    <row r="109" spans="1:4">
      <c r="A109" s="908" t="s">
        <v>2574</v>
      </c>
      <c r="B109" s="917" t="s">
        <v>2575</v>
      </c>
      <c r="C109" s="910"/>
      <c r="D109" s="911"/>
    </row>
    <row r="110" spans="1:4">
      <c r="A110" s="908" t="s">
        <v>2576</v>
      </c>
      <c r="B110" s="917" t="s">
        <v>2577</v>
      </c>
      <c r="C110" s="910"/>
      <c r="D110" s="911"/>
    </row>
    <row r="111" spans="1:4">
      <c r="A111" s="908" t="s">
        <v>2578</v>
      </c>
      <c r="B111" s="917" t="s">
        <v>2579</v>
      </c>
      <c r="C111" s="910"/>
      <c r="D111" s="911"/>
    </row>
    <row r="112" spans="1:4">
      <c r="A112" s="908" t="s">
        <v>2580</v>
      </c>
      <c r="B112" s="917">
        <v>332</v>
      </c>
      <c r="C112" s="910"/>
      <c r="D112" s="911"/>
    </row>
    <row r="113" spans="1:4">
      <c r="A113" s="908" t="s">
        <v>295</v>
      </c>
      <c r="B113" s="909"/>
      <c r="C113" s="910"/>
      <c r="D113" s="911"/>
    </row>
    <row r="114" spans="1:4">
      <c r="A114" s="908" t="s">
        <v>2581</v>
      </c>
      <c r="B114" s="917" t="s">
        <v>1645</v>
      </c>
      <c r="C114" s="910"/>
      <c r="D114" s="911"/>
    </row>
    <row r="115" spans="1:4">
      <c r="A115" s="908" t="s">
        <v>2582</v>
      </c>
      <c r="B115" s="917" t="s">
        <v>1645</v>
      </c>
      <c r="C115" s="910"/>
      <c r="D115" s="911"/>
    </row>
    <row r="116" spans="1:4" ht="15.75" thickBot="1">
      <c r="A116" s="913"/>
      <c r="B116" s="914"/>
      <c r="C116" s="915"/>
      <c r="D116" s="916"/>
    </row>
    <row r="118" spans="1:4" ht="15.75" thickBot="1">
      <c r="A118" s="38" t="s">
        <v>2583</v>
      </c>
      <c r="B118" s="38"/>
      <c r="C118" s="38"/>
      <c r="D118" s="38"/>
    </row>
    <row r="119" spans="1:4">
      <c r="A119" s="900"/>
      <c r="B119" s="901"/>
      <c r="C119" s="901"/>
      <c r="D119" s="902"/>
    </row>
    <row r="120" spans="1:4" ht="15.75">
      <c r="A120" s="903" t="s">
        <v>2584</v>
      </c>
      <c r="B120" s="36"/>
      <c r="C120" s="36"/>
      <c r="D120" s="904"/>
    </row>
    <row r="121" spans="1:4">
      <c r="A121" s="905"/>
      <c r="B121" s="906"/>
      <c r="C121" s="906"/>
      <c r="D121" s="907"/>
    </row>
    <row r="122" spans="1:4">
      <c r="A122" s="908"/>
      <c r="B122" s="909"/>
      <c r="C122" s="910"/>
      <c r="D122" s="911"/>
    </row>
    <row r="123" spans="1:4">
      <c r="A123" s="1023" t="s">
        <v>2222</v>
      </c>
      <c r="B123" s="1024" t="s">
        <v>2511</v>
      </c>
      <c r="C123" s="1024" t="s">
        <v>2222</v>
      </c>
      <c r="D123" s="1025" t="s">
        <v>2511</v>
      </c>
    </row>
    <row r="124" spans="1:4">
      <c r="A124" s="908" t="s">
        <v>2585</v>
      </c>
      <c r="B124" s="917" t="s">
        <v>2190</v>
      </c>
      <c r="C124" s="910" t="s">
        <v>2586</v>
      </c>
      <c r="D124" s="1026" t="s">
        <v>1443</v>
      </c>
    </row>
    <row r="125" spans="1:4">
      <c r="A125" s="908" t="s">
        <v>2587</v>
      </c>
      <c r="B125" s="909"/>
      <c r="C125" s="910" t="s">
        <v>2588</v>
      </c>
      <c r="D125" s="1026" t="s">
        <v>2589</v>
      </c>
    </row>
    <row r="126" spans="1:4">
      <c r="A126" s="908" t="s">
        <v>2590</v>
      </c>
      <c r="B126" s="917" t="s">
        <v>2790</v>
      </c>
      <c r="C126" s="910" t="s">
        <v>2591</v>
      </c>
      <c r="D126" s="1026" t="s">
        <v>1553</v>
      </c>
    </row>
    <row r="127" spans="1:4">
      <c r="A127" s="908" t="s">
        <v>2592</v>
      </c>
      <c r="B127" s="917" t="s">
        <v>1452</v>
      </c>
      <c r="C127" s="910" t="s">
        <v>1108</v>
      </c>
      <c r="D127" s="1026" t="s">
        <v>1000</v>
      </c>
    </row>
    <row r="128" spans="1:4">
      <c r="A128" s="908" t="s">
        <v>836</v>
      </c>
      <c r="B128" s="909"/>
      <c r="C128" s="910" t="s">
        <v>2593</v>
      </c>
      <c r="D128" s="1026" t="s">
        <v>2820</v>
      </c>
    </row>
    <row r="129" spans="1:4">
      <c r="A129" s="908" t="s">
        <v>2594</v>
      </c>
      <c r="B129" s="917" t="s">
        <v>1695</v>
      </c>
      <c r="C129" s="910" t="s">
        <v>2595</v>
      </c>
      <c r="D129" s="1026" t="s">
        <v>2834</v>
      </c>
    </row>
    <row r="130" spans="1:4">
      <c r="A130" s="908" t="s">
        <v>2596</v>
      </c>
      <c r="B130" s="917" t="s">
        <v>2192</v>
      </c>
      <c r="C130" s="910" t="s">
        <v>2597</v>
      </c>
      <c r="D130" s="1026" t="s">
        <v>314</v>
      </c>
    </row>
    <row r="131" spans="1:4">
      <c r="A131" s="908" t="s">
        <v>2598</v>
      </c>
      <c r="B131" s="917" t="s">
        <v>2189</v>
      </c>
      <c r="C131" s="910" t="s">
        <v>1881</v>
      </c>
      <c r="D131" s="911"/>
    </row>
    <row r="132" spans="1:4">
      <c r="A132" s="908" t="s">
        <v>2599</v>
      </c>
      <c r="B132" s="917" t="s">
        <v>2828</v>
      </c>
      <c r="C132" s="910" t="s">
        <v>2600</v>
      </c>
      <c r="D132" s="1026" t="s">
        <v>2745</v>
      </c>
    </row>
    <row r="133" spans="1:4">
      <c r="A133" s="908" t="s">
        <v>2601</v>
      </c>
      <c r="B133" s="917" t="s">
        <v>2189</v>
      </c>
      <c r="C133" s="910" t="s">
        <v>2602</v>
      </c>
      <c r="D133" s="1026" t="s">
        <v>2178</v>
      </c>
    </row>
    <row r="134" spans="1:4">
      <c r="A134" s="908" t="s">
        <v>1304</v>
      </c>
      <c r="B134" s="917" t="s">
        <v>2519</v>
      </c>
      <c r="C134" s="910" t="s">
        <v>1305</v>
      </c>
      <c r="D134" s="1026" t="s">
        <v>1701</v>
      </c>
    </row>
    <row r="135" spans="1:4">
      <c r="A135" s="908" t="s">
        <v>1306</v>
      </c>
      <c r="B135" s="917" t="s">
        <v>1454</v>
      </c>
      <c r="C135" s="910" t="s">
        <v>1307</v>
      </c>
      <c r="D135" s="1026" t="s">
        <v>2824</v>
      </c>
    </row>
    <row r="136" spans="1:4">
      <c r="A136" s="908" t="s">
        <v>1308</v>
      </c>
      <c r="B136" s="917" t="s">
        <v>2826</v>
      </c>
      <c r="C136" s="910" t="s">
        <v>1309</v>
      </c>
      <c r="D136" s="1026" t="s">
        <v>89</v>
      </c>
    </row>
    <row r="137" spans="1:4">
      <c r="A137" s="908" t="s">
        <v>1310</v>
      </c>
      <c r="B137" s="917" t="s">
        <v>1454</v>
      </c>
      <c r="C137" s="910" t="s">
        <v>1311</v>
      </c>
      <c r="D137" s="1026" t="s">
        <v>523</v>
      </c>
    </row>
    <row r="138" spans="1:4">
      <c r="A138" s="908" t="s">
        <v>1312</v>
      </c>
      <c r="B138" s="909"/>
      <c r="C138" s="910" t="s">
        <v>1313</v>
      </c>
      <c r="D138" s="1026" t="s">
        <v>1450</v>
      </c>
    </row>
    <row r="139" spans="1:4">
      <c r="A139" s="908" t="s">
        <v>1314</v>
      </c>
      <c r="B139" s="917" t="s">
        <v>2817</v>
      </c>
      <c r="C139" s="910"/>
      <c r="D139" s="911"/>
    </row>
    <row r="140" spans="1:4">
      <c r="A140" s="908" t="s">
        <v>1315</v>
      </c>
      <c r="B140" s="917" t="s">
        <v>1316</v>
      </c>
      <c r="C140" s="910"/>
      <c r="D140" s="911"/>
    </row>
    <row r="141" spans="1:4">
      <c r="A141" s="908" t="s">
        <v>1317</v>
      </c>
      <c r="B141" s="917" t="s">
        <v>575</v>
      </c>
      <c r="C141" s="910"/>
      <c r="D141" s="911"/>
    </row>
    <row r="142" spans="1:4">
      <c r="A142" s="908" t="s">
        <v>1318</v>
      </c>
      <c r="B142" s="917" t="s">
        <v>1467</v>
      </c>
      <c r="C142" s="910"/>
      <c r="D142" s="911"/>
    </row>
    <row r="143" spans="1:4">
      <c r="A143" s="908" t="s">
        <v>1319</v>
      </c>
      <c r="B143" s="917" t="s">
        <v>241</v>
      </c>
      <c r="C143" s="910"/>
      <c r="D143" s="911"/>
    </row>
    <row r="144" spans="1:4">
      <c r="A144" s="908" t="s">
        <v>1320</v>
      </c>
      <c r="B144" s="917" t="s">
        <v>316</v>
      </c>
      <c r="C144" s="910"/>
      <c r="D144" s="911"/>
    </row>
    <row r="145" spans="1:4">
      <c r="A145" s="908" t="s">
        <v>619</v>
      </c>
      <c r="B145" s="917" t="s">
        <v>1438</v>
      </c>
      <c r="C145" s="910"/>
      <c r="D145" s="911"/>
    </row>
    <row r="146" spans="1:4">
      <c r="A146" s="908" t="s">
        <v>1321</v>
      </c>
      <c r="B146" s="917" t="s">
        <v>2189</v>
      </c>
      <c r="C146" s="910"/>
      <c r="D146" s="911"/>
    </row>
    <row r="147" spans="1:4">
      <c r="A147" s="908" t="s">
        <v>1322</v>
      </c>
      <c r="B147" s="917" t="s">
        <v>1458</v>
      </c>
      <c r="C147" s="910"/>
      <c r="D147" s="911"/>
    </row>
    <row r="148" spans="1:4">
      <c r="A148" s="908" t="s">
        <v>1323</v>
      </c>
      <c r="B148" s="917" t="s">
        <v>2194</v>
      </c>
      <c r="C148" s="910"/>
      <c r="D148" s="911"/>
    </row>
    <row r="149" spans="1:4">
      <c r="A149" s="908" t="s">
        <v>1324</v>
      </c>
      <c r="B149" s="917" t="s">
        <v>649</v>
      </c>
      <c r="C149" s="910"/>
      <c r="D149" s="911"/>
    </row>
    <row r="150" spans="1:4">
      <c r="A150" s="908" t="s">
        <v>856</v>
      </c>
      <c r="B150" s="917" t="s">
        <v>1456</v>
      </c>
      <c r="C150" s="910"/>
      <c r="D150" s="911"/>
    </row>
    <row r="151" spans="1:4">
      <c r="A151" s="908" t="s">
        <v>1325</v>
      </c>
      <c r="B151" s="917" t="s">
        <v>1695</v>
      </c>
      <c r="C151" s="910"/>
      <c r="D151" s="911"/>
    </row>
    <row r="152" spans="1:4">
      <c r="A152" s="908" t="s">
        <v>1326</v>
      </c>
      <c r="B152" s="917" t="s">
        <v>2190</v>
      </c>
      <c r="C152" s="910"/>
      <c r="D152" s="911"/>
    </row>
    <row r="153" spans="1:4">
      <c r="A153" s="908" t="s">
        <v>1327</v>
      </c>
      <c r="B153" s="917" t="s">
        <v>2828</v>
      </c>
      <c r="C153" s="910"/>
      <c r="D153" s="911"/>
    </row>
    <row r="154" spans="1:4">
      <c r="A154" s="908" t="s">
        <v>1328</v>
      </c>
      <c r="B154" s="917" t="s">
        <v>2686</v>
      </c>
      <c r="C154" s="910"/>
      <c r="D154" s="911"/>
    </row>
    <row r="155" spans="1:4">
      <c r="A155" s="908" t="s">
        <v>616</v>
      </c>
      <c r="B155" s="917" t="s">
        <v>316</v>
      </c>
      <c r="C155" s="910"/>
      <c r="D155" s="911"/>
    </row>
    <row r="156" spans="1:4">
      <c r="A156" s="908" t="s">
        <v>1329</v>
      </c>
      <c r="B156" s="917" t="s">
        <v>2292</v>
      </c>
      <c r="C156" s="910"/>
      <c r="D156" s="911"/>
    </row>
    <row r="157" spans="1:4">
      <c r="A157" s="908" t="s">
        <v>1330</v>
      </c>
      <c r="B157" s="917" t="s">
        <v>559</v>
      </c>
      <c r="C157" s="910"/>
      <c r="D157" s="911"/>
    </row>
    <row r="158" spans="1:4">
      <c r="A158" s="908" t="s">
        <v>2803</v>
      </c>
      <c r="B158" s="909"/>
      <c r="C158" s="910"/>
      <c r="D158" s="911"/>
    </row>
    <row r="159" spans="1:4">
      <c r="A159" s="908" t="s">
        <v>1331</v>
      </c>
      <c r="B159" s="917" t="s">
        <v>2198</v>
      </c>
      <c r="C159" s="910"/>
      <c r="D159" s="911"/>
    </row>
    <row r="160" spans="1:4">
      <c r="A160" s="908" t="s">
        <v>1332</v>
      </c>
      <c r="B160" s="917" t="s">
        <v>2198</v>
      </c>
      <c r="C160" s="910"/>
      <c r="D160" s="911"/>
    </row>
    <row r="161" spans="1:4">
      <c r="A161" s="908" t="s">
        <v>1333</v>
      </c>
      <c r="B161" s="917" t="s">
        <v>2822</v>
      </c>
      <c r="C161" s="910"/>
      <c r="D161" s="911"/>
    </row>
    <row r="162" spans="1:4">
      <c r="A162" s="908" t="s">
        <v>1334</v>
      </c>
      <c r="B162" s="917" t="s">
        <v>1558</v>
      </c>
      <c r="C162" s="910"/>
      <c r="D162" s="911"/>
    </row>
    <row r="163" spans="1:4">
      <c r="A163" s="908" t="s">
        <v>1335</v>
      </c>
      <c r="B163" s="909"/>
      <c r="C163" s="910"/>
      <c r="D163" s="911"/>
    </row>
    <row r="164" spans="1:4">
      <c r="A164" s="908" t="s">
        <v>28</v>
      </c>
      <c r="B164" s="917" t="s">
        <v>2790</v>
      </c>
      <c r="C164" s="910"/>
      <c r="D164" s="911"/>
    </row>
    <row r="165" spans="1:4">
      <c r="A165" s="908" t="s">
        <v>1234</v>
      </c>
      <c r="B165" s="917" t="s">
        <v>2831</v>
      </c>
      <c r="C165" s="910"/>
      <c r="D165" s="911"/>
    </row>
    <row r="166" spans="1:4">
      <c r="A166" s="908" t="s">
        <v>1336</v>
      </c>
      <c r="B166" s="917" t="s">
        <v>1452</v>
      </c>
      <c r="C166" s="910"/>
      <c r="D166" s="911"/>
    </row>
    <row r="167" spans="1:4">
      <c r="A167" s="908" t="s">
        <v>1337</v>
      </c>
      <c r="B167" s="917" t="s">
        <v>115</v>
      </c>
      <c r="C167" s="910"/>
      <c r="D167" s="911"/>
    </row>
    <row r="168" spans="1:4">
      <c r="A168" s="908" t="s">
        <v>1338</v>
      </c>
      <c r="B168" s="917" t="s">
        <v>2198</v>
      </c>
      <c r="C168" s="910"/>
      <c r="D168" s="911"/>
    </row>
    <row r="169" spans="1:4">
      <c r="A169" s="908" t="s">
        <v>1339</v>
      </c>
      <c r="B169" s="917" t="s">
        <v>2199</v>
      </c>
      <c r="C169" s="910"/>
      <c r="D169" s="911"/>
    </row>
    <row r="170" spans="1:4">
      <c r="A170" s="908" t="s">
        <v>1340</v>
      </c>
      <c r="B170" s="909"/>
      <c r="C170" s="910"/>
      <c r="D170" s="911"/>
    </row>
    <row r="171" spans="1:4">
      <c r="A171" s="908" t="s">
        <v>1341</v>
      </c>
      <c r="B171" s="917" t="s">
        <v>1448</v>
      </c>
      <c r="C171" s="910"/>
      <c r="D171" s="911"/>
    </row>
    <row r="172" spans="1:4">
      <c r="A172" s="908" t="s">
        <v>1342</v>
      </c>
      <c r="B172" s="917" t="s">
        <v>1448</v>
      </c>
      <c r="C172" s="910"/>
      <c r="D172" s="911"/>
    </row>
    <row r="173" spans="1:4">
      <c r="A173" s="908" t="s">
        <v>1343</v>
      </c>
      <c r="B173" s="917" t="s">
        <v>318</v>
      </c>
      <c r="C173" s="910"/>
      <c r="D173" s="911"/>
    </row>
    <row r="174" spans="1:4">
      <c r="A174" s="908" t="s">
        <v>1344</v>
      </c>
      <c r="B174" s="917" t="s">
        <v>2407</v>
      </c>
      <c r="C174" s="910"/>
      <c r="D174" s="911"/>
    </row>
    <row r="175" spans="1:4" ht="15.75" thickBot="1">
      <c r="A175" s="913"/>
      <c r="B175" s="914"/>
      <c r="C175" s="915"/>
      <c r="D175" s="916"/>
    </row>
    <row r="177" spans="1:4">
      <c r="A177" s="38" t="s">
        <v>1345</v>
      </c>
      <c r="B177" s="38"/>
      <c r="C177" s="38"/>
      <c r="D177" s="38"/>
    </row>
    <row r="186" spans="1:4">
      <c r="A186" s="42"/>
    </row>
    <row r="187" spans="1:4">
      <c r="A187" s="34"/>
    </row>
    <row r="188" spans="1:4">
      <c r="A188" s="34"/>
    </row>
    <row r="189" spans="1:4">
      <c r="A189" s="42"/>
    </row>
    <row r="190" spans="1:4">
      <c r="A190" s="42"/>
    </row>
    <row r="191" spans="1:4">
      <c r="A191" s="42"/>
    </row>
    <row r="192" spans="1:4">
      <c r="A192" s="42"/>
    </row>
    <row r="193" spans="1:1">
      <c r="A193" s="34"/>
    </row>
    <row r="194" spans="1:1">
      <c r="A194" s="34"/>
    </row>
    <row r="195" spans="1:1">
      <c r="A195" s="34"/>
    </row>
    <row r="196" spans="1:1">
      <c r="A196" s="34"/>
    </row>
  </sheetData>
  <customSheetViews>
    <customSheetView guid="{4928BF23-7841-445B-B276-4DDA011E86BA}" scale="70" colorId="22" topLeftCell="A22">
      <selection activeCell="B44" sqref="B44"/>
      <rowBreaks count="2" manualBreakCount="2">
        <brk id="59" max="16383" man="1"/>
        <brk id="118" max="16383" man="1"/>
      </rowBreaks>
      <pageMargins left="0.5" right="0.5" top="0.5" bottom="0.5" header="0" footer="0"/>
      <printOptions horizontalCentered="1" verticalCentered="1"/>
      <pageSetup scale="78" fitToHeight="3" orientation="portrait" r:id="rId1"/>
      <headerFooter alignWithMargins="0"/>
    </customSheetView>
    <customSheetView guid="{10BEBEA5-666D-4E42-8C33-BE2CECB0CEEE}" scale="70" colorId="22">
      <rowBreaks count="2" manualBreakCount="2">
        <brk id="59" max="16383" man="1"/>
        <brk id="118" max="16383" man="1"/>
      </rowBreaks>
      <pageMargins left="0.5" right="0.5" top="0.5" bottom="0.5" header="0" footer="0"/>
      <printOptions horizontalCentered="1" verticalCentered="1"/>
      <pageSetup scale="78" fitToHeight="3" orientation="portrait" r:id="rId2"/>
      <headerFooter alignWithMargins="0"/>
    </customSheetView>
    <customSheetView guid="{7EABFE2B-86ED-418A-B3E7-C3498E6134E5}" scale="70" colorId="22">
      <rowBreaks count="2" manualBreakCount="2">
        <brk id="59" max="16383" man="1"/>
        <brk id="118" max="16383" man="1"/>
      </rowBreaks>
      <pageMargins left="0.5" right="0.5" top="0.5" bottom="0.5" header="0" footer="0"/>
      <printOptions horizontalCentered="1" verticalCentered="1"/>
      <pageSetup scale="78" fitToHeight="3" orientation="portrait" r:id="rId3"/>
      <headerFooter alignWithMargins="0"/>
    </customSheetView>
    <customSheetView guid="{8787D503-0E53-496F-A823-DBDA291CFB74}" scale="70" colorId="22">
      <rowBreaks count="2" manualBreakCount="2">
        <brk id="59" max="16383" man="1"/>
        <brk id="118" max="16383" man="1"/>
      </rowBreaks>
      <pageMargins left="0.5" right="0.5" top="0.5" bottom="0.5" header="0" footer="0"/>
      <printOptions horizontalCentered="1" verticalCentered="1"/>
      <pageSetup scale="78" fitToHeight="3" orientation="portrait" r:id="rId4"/>
      <headerFooter alignWithMargins="0"/>
    </customSheetView>
    <customSheetView guid="{56FC0D8B-DE78-4144-BF1E-B4BF4CC15D6C}" scale="70" colorId="22">
      <rowBreaks count="2" manualBreakCount="2">
        <brk id="59" max="16383" man="1"/>
        <brk id="118" max="16383" man="1"/>
      </rowBreaks>
      <pageMargins left="0.5" right="0.5" top="0.5" bottom="0.5" header="0" footer="0"/>
      <printOptions horizontalCentered="1" verticalCentered="1"/>
      <pageSetup scale="78" fitToHeight="3" orientation="portrait" r:id="rId5"/>
      <headerFooter alignWithMargins="0"/>
    </customSheetView>
    <customSheetView guid="{22D28A66-17F3-4A9A-B88B-6F61E2AD90F2}" scale="70" colorId="22">
      <rowBreaks count="2" manualBreakCount="2">
        <brk id="59" max="16383" man="1"/>
        <brk id="118" max="16383" man="1"/>
      </rowBreaks>
      <pageMargins left="0.5" right="0.5" top="0.5" bottom="0.5" header="0" footer="0"/>
      <printOptions horizontalCentered="1" verticalCentered="1"/>
      <pageSetup scale="78" fitToHeight="3" orientation="portrait" r:id="rId6"/>
      <headerFooter alignWithMargins="0"/>
    </customSheetView>
    <customSheetView guid="{38FEF62C-E434-43FF-91B6-A4BAF1D28941}" scale="70" colorId="22">
      <rowBreaks count="2" manualBreakCount="2">
        <brk id="59" max="16383" man="1"/>
        <brk id="118" max="16383" man="1"/>
      </rowBreaks>
      <pageMargins left="0.5" right="0.5" top="0.5" bottom="0.5" header="0" footer="0"/>
      <printOptions horizontalCentered="1" verticalCentered="1"/>
      <pageSetup scale="78" fitToHeight="3" orientation="portrait" r:id="rId7"/>
      <headerFooter alignWithMargins="0"/>
    </customSheetView>
    <customSheetView guid="{3B00EE9E-100B-4E0B-97A5-9938B41F46C6}" scale="70" colorId="22">
      <rowBreaks count="2" manualBreakCount="2">
        <brk id="59" max="16383" man="1"/>
        <brk id="118" max="16383" man="1"/>
      </rowBreaks>
      <pageMargins left="0.5" right="0.5" top="0.5" bottom="0.5" header="0" footer="0"/>
      <printOptions horizontalCentered="1" verticalCentered="1"/>
      <pageSetup scale="78" fitToHeight="3" orientation="portrait" r:id="rId8"/>
      <headerFooter alignWithMargins="0"/>
    </customSheetView>
    <customSheetView guid="{70140D13-E05C-4A32-B097-7656031EFC54}" scale="70" colorId="22">
      <rowBreaks count="2" manualBreakCount="2">
        <brk id="59" max="16383" man="1"/>
        <brk id="118" max="16383" man="1"/>
      </rowBreaks>
      <pageMargins left="0.5" right="0.5" top="0.5" bottom="0.5" header="0" footer="0"/>
      <printOptions horizontalCentered="1" verticalCentered="1"/>
      <pageSetup scale="78" fitToHeight="3" orientation="portrait" r:id="rId9"/>
      <headerFooter alignWithMargins="0"/>
    </customSheetView>
    <customSheetView guid="{3A57D69F-D25D-44C3-9DE0-88B774091642}" scale="70" colorId="22">
      <rowBreaks count="2" manualBreakCount="2">
        <brk id="59" max="16383" man="1"/>
        <brk id="118" max="16383" man="1"/>
      </rowBreaks>
      <pageMargins left="0.5" right="0.5" top="0.5" bottom="0.5" header="0" footer="0"/>
      <printOptions horizontalCentered="1" verticalCentered="1"/>
      <pageSetup scale="78" fitToHeight="3" orientation="portrait" r:id="rId10"/>
      <headerFooter alignWithMargins="0"/>
    </customSheetView>
    <customSheetView guid="{CA9A34E5-DE78-429D-AEC4-74C7250B775C}" scale="70" colorId="22">
      <rowBreaks count="2" manualBreakCount="2">
        <brk id="59" max="16383" man="1"/>
        <brk id="118" max="16383" man="1"/>
      </rowBreaks>
      <pageMargins left="0.5" right="0.5" top="0.5" bottom="0.5" header="0" footer="0"/>
      <printOptions horizontalCentered="1" verticalCentered="1"/>
      <pageSetup scale="78" fitToHeight="3" orientation="portrait" r:id="rId11"/>
      <headerFooter alignWithMargins="0"/>
    </customSheetView>
    <customSheetView guid="{B4A791FD-BFAC-4ED1-AC79-FF865E98E4E3}" scale="70" colorId="22">
      <rowBreaks count="2" manualBreakCount="2">
        <brk id="59" max="16383" man="1"/>
        <brk id="118" max="16383" man="1"/>
      </rowBreaks>
      <pageMargins left="0.5" right="0.5" top="0.5" bottom="0.5" header="0" footer="0"/>
      <printOptions horizontalCentered="1" verticalCentered="1"/>
      <pageSetup scale="78" fitToHeight="3" orientation="portrait" r:id="rId12"/>
      <headerFooter alignWithMargins="0"/>
    </customSheetView>
    <customSheetView guid="{1DFCFAAB-BEA9-4033-B573-C1428C6D4616}" scale="70" colorId="22">
      <rowBreaks count="2" manualBreakCount="2">
        <brk id="59" max="16383" man="1"/>
        <brk id="118" max="16383" man="1"/>
      </rowBreaks>
      <pageMargins left="0.5" right="0.5" top="0.5" bottom="0.5" header="0" footer="0"/>
      <printOptions horizontalCentered="1" verticalCentered="1"/>
      <pageSetup scale="78" fitToHeight="3" orientation="portrait" r:id="rId13"/>
      <headerFooter alignWithMargins="0"/>
    </customSheetView>
    <customSheetView guid="{24B34512-AD5F-4011-887B-567D11190E35}" scale="70" colorId="22">
      <rowBreaks count="2" manualBreakCount="2">
        <brk id="59" max="16383" man="1"/>
        <brk id="118" max="16383" man="1"/>
      </rowBreaks>
      <pageMargins left="0.5" right="0.5" top="0.5" bottom="0.5" header="0" footer="0"/>
      <printOptions horizontalCentered="1" verticalCentered="1"/>
      <pageSetup scale="78" fitToHeight="3" orientation="portrait" r:id="rId14"/>
      <headerFooter alignWithMargins="0"/>
    </customSheetView>
  </customSheetViews>
  <printOptions horizontalCentered="1" verticalCentered="1"/>
  <pageMargins left="0.5" right="0.5" top="0.5" bottom="0.5" header="0" footer="0"/>
  <pageSetup scale="78" fitToHeight="3" orientation="portrait" r:id="rId15"/>
  <headerFooter alignWithMargins="0"/>
  <rowBreaks count="2" manualBreakCount="2">
    <brk id="59" max="16383" man="1"/>
    <brk id="118" max="16383" man="1"/>
  </rowBreaks>
</worksheet>
</file>

<file path=xl/worksheets/sheet67.xml><?xml version="1.0" encoding="utf-8"?>
<worksheet xmlns="http://schemas.openxmlformats.org/spreadsheetml/2006/main" xmlns:r="http://schemas.openxmlformats.org/officeDocument/2006/relationships">
  <sheetPr transitionEvaluation="1"/>
  <dimension ref="A1:IV246"/>
  <sheetViews>
    <sheetView defaultGridColor="0" topLeftCell="A16" colorId="22" zoomScale="70" zoomScaleNormal="70" workbookViewId="0">
      <selection activeCell="F36" sqref="F36"/>
    </sheetView>
  </sheetViews>
  <sheetFormatPr defaultColWidth="9.6640625" defaultRowHeight="15"/>
  <cols>
    <col min="1" max="1" width="48.33203125" customWidth="1"/>
    <col min="2" max="2" width="34.44140625" customWidth="1"/>
    <col min="3" max="3" width="17.109375" customWidth="1"/>
  </cols>
  <sheetData>
    <row r="1" spans="1:256" ht="15.75">
      <c r="A1" s="36" t="s">
        <v>2378</v>
      </c>
      <c r="B1" s="36"/>
      <c r="C1" s="36"/>
      <c r="D1" s="931"/>
      <c r="E1" s="931"/>
      <c r="F1" s="38"/>
    </row>
    <row r="2" spans="1:256" ht="15.75">
      <c r="A2" s="36"/>
      <c r="B2" s="36"/>
      <c r="C2" s="36"/>
      <c r="D2" s="931"/>
      <c r="E2" s="931"/>
    </row>
    <row r="3" spans="1:256" ht="15.75">
      <c r="A3" s="36" t="s">
        <v>2147</v>
      </c>
      <c r="B3" s="38"/>
      <c r="C3" s="36"/>
      <c r="D3" s="931"/>
      <c r="E3" s="931"/>
    </row>
    <row r="4" spans="1:256" ht="15.75">
      <c r="A4" s="36" t="s">
        <v>2379</v>
      </c>
      <c r="B4" s="38"/>
      <c r="C4" s="36"/>
      <c r="D4" s="931"/>
      <c r="E4" s="931"/>
    </row>
    <row r="5" spans="1:256" ht="15.75">
      <c r="A5" s="39" t="s">
        <v>2380</v>
      </c>
      <c r="B5" s="38"/>
      <c r="C5" s="36"/>
      <c r="D5" s="931"/>
      <c r="E5" s="931"/>
    </row>
    <row r="6" spans="1:256" ht="15.75">
      <c r="A6" s="931"/>
      <c r="B6" s="10"/>
      <c r="C6" s="931"/>
      <c r="D6" s="931"/>
      <c r="E6" s="931"/>
    </row>
    <row r="7" spans="1:256" ht="15.75">
      <c r="A7" s="931"/>
      <c r="B7" s="10"/>
      <c r="C7" s="931"/>
      <c r="D7" s="931"/>
      <c r="E7" s="931"/>
    </row>
    <row r="9" spans="1:256" ht="18">
      <c r="A9" s="933" t="s">
        <v>2381</v>
      </c>
      <c r="B9" s="38"/>
      <c r="C9" s="38"/>
    </row>
    <row r="13" spans="1:256" ht="15.75">
      <c r="A13" s="10"/>
      <c r="B13" s="925" t="s">
        <v>2382</v>
      </c>
    </row>
    <row r="14" spans="1:256" ht="15.75">
      <c r="A14" s="10"/>
      <c r="B14" s="925" t="s">
        <v>1350</v>
      </c>
      <c r="C14" s="923" t="str">
        <f>'Data Sheet'!$C$38</f>
        <v>December 31, 2013</v>
      </c>
    </row>
    <row r="15" spans="1:256" ht="15.75">
      <c r="A15" s="925" t="s">
        <v>2383</v>
      </c>
      <c r="B15" s="923"/>
      <c r="C15" s="923"/>
    </row>
    <row r="16" spans="1:256">
      <c r="A16" s="34" t="s">
        <v>967</v>
      </c>
      <c r="B16" s="34" t="s">
        <v>2384</v>
      </c>
      <c r="C16" s="351">
        <f>'64'!C27</f>
        <v>63085596</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row>
    <row r="17" spans="1:256">
      <c r="A17" s="34" t="s">
        <v>2385</v>
      </c>
      <c r="B17" s="34" t="s">
        <v>3684</v>
      </c>
      <c r="C17" s="521">
        <f>'64'!C29</f>
        <v>22693631</v>
      </c>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row>
    <row r="18" spans="1:256">
      <c r="A18" s="34" t="s">
        <v>2386</v>
      </c>
      <c r="B18" s="34" t="s">
        <v>2387</v>
      </c>
      <c r="C18" s="521">
        <f>'64'!C30</f>
        <v>2913226</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row>
    <row r="19" spans="1:256">
      <c r="A19" s="34" t="s">
        <v>2388</v>
      </c>
      <c r="B19" s="34" t="s">
        <v>3685</v>
      </c>
      <c r="C19" s="521">
        <f>'64'!C31+'64'!C33</f>
        <v>6448079</v>
      </c>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row>
    <row r="20" spans="1:256">
      <c r="A20" s="34" t="s">
        <v>2389</v>
      </c>
      <c r="B20" s="34" t="s">
        <v>1022</v>
      </c>
      <c r="C20" s="521">
        <f>SUM(C16:C19)</f>
        <v>95140532</v>
      </c>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row>
    <row r="21" spans="1:256">
      <c r="A21" s="34" t="s">
        <v>2390</v>
      </c>
      <c r="B21" s="34" t="s">
        <v>2391</v>
      </c>
      <c r="C21" s="521">
        <f>'64'!C32</f>
        <v>17088217</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row>
    <row r="22" spans="1:256">
      <c r="A22" s="34" t="s">
        <v>2392</v>
      </c>
      <c r="B22" s="34" t="s">
        <v>1022</v>
      </c>
      <c r="C22" s="521">
        <f>C20+C21</f>
        <v>112228749</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pans="1:256">
      <c r="A23" s="34" t="s">
        <v>2393</v>
      </c>
      <c r="B23" s="34" t="s">
        <v>2394</v>
      </c>
      <c r="C23" s="521">
        <f>'64'!C39+'64'!C40+'64'!C41+'64'!C42</f>
        <v>0</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row>
    <row r="24" spans="1:256">
      <c r="A24" s="34" t="s">
        <v>2395</v>
      </c>
      <c r="B24" s="34" t="s">
        <v>2396</v>
      </c>
      <c r="C24" s="521">
        <f>'64'!C36+'64'!C37+'64'!C43+'64'!C44+'64'!C45+'64'!C46+'64'!C47+'64'!C48</f>
        <v>23919607</v>
      </c>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row>
    <row r="25" spans="1:256">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row>
    <row r="26" spans="1:256" ht="15.75">
      <c r="A26" s="923" t="s">
        <v>2397</v>
      </c>
      <c r="B26" s="921" t="s">
        <v>2398</v>
      </c>
      <c r="C26" s="351">
        <f>C22+C23+C24</f>
        <v>136148356</v>
      </c>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row>
    <row r="27" spans="1:256" ht="15.75">
      <c r="A27" s="34"/>
      <c r="B27" s="92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row>
    <row r="28" spans="1:256" ht="15.75">
      <c r="A28" s="925" t="s">
        <v>2399</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row>
    <row r="29" spans="1:256">
      <c r="A29" s="34" t="s">
        <v>967</v>
      </c>
      <c r="B29" s="34" t="s">
        <v>2400</v>
      </c>
      <c r="C29" s="521">
        <f>'64'!G27/'93'!$H$47</f>
        <v>4113206.7198066693</v>
      </c>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row>
    <row r="30" spans="1:256">
      <c r="A30" s="34" t="s">
        <v>2385</v>
      </c>
      <c r="B30" s="34" t="s">
        <v>2401</v>
      </c>
      <c r="C30" s="521">
        <f>'64'!G29/'93'!H47</f>
        <v>2277781.5673052566</v>
      </c>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row>
    <row r="31" spans="1:256">
      <c r="A31" s="34" t="s">
        <v>2386</v>
      </c>
      <c r="B31" s="1714" t="s">
        <v>3713</v>
      </c>
      <c r="C31" s="521">
        <f>'64'!G30/'93'!H47</f>
        <v>378767.7106273509</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row>
    <row r="32" spans="1:256">
      <c r="A32" s="34" t="s">
        <v>2388</v>
      </c>
      <c r="B32" s="34" t="s">
        <v>2402</v>
      </c>
      <c r="C32" s="521">
        <f>'64'!G31+'64'!G33</f>
        <v>815566</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row>
    <row r="33" spans="1:256">
      <c r="A33" s="34" t="s">
        <v>2403</v>
      </c>
      <c r="B33" s="34" t="s">
        <v>1022</v>
      </c>
      <c r="C33" s="521">
        <f>SUM(C29:C32)</f>
        <v>7585321.9977392768</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row>
    <row r="34" spans="1:256">
      <c r="A34" s="34" t="s">
        <v>2390</v>
      </c>
      <c r="B34" s="34" t="s">
        <v>2404</v>
      </c>
      <c r="C34" s="521">
        <f>'64'!G32/'93'!H47</f>
        <v>3256595.0770789892</v>
      </c>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row>
    <row r="35" spans="1:256">
      <c r="A35" s="34" t="s">
        <v>2393</v>
      </c>
      <c r="B35" s="34" t="s">
        <v>2405</v>
      </c>
      <c r="C35" s="521">
        <f>('64'!G39+'64'!G40+'64'!G41+'64'!G42)/'93'!H47</f>
        <v>0</v>
      </c>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row>
    <row r="36" spans="1:256">
      <c r="A36" s="34" t="s">
        <v>1864</v>
      </c>
      <c r="B36" s="1716" t="s">
        <v>3715</v>
      </c>
      <c r="C36" s="521">
        <f>('64'!G36+'64'!G37+'64'!G43+'64'!G43+'64'!G44+'64'!G45+'64'!G46+'64'!G47+'64'!G48)/'93'!H47</f>
        <v>10554000.116933992</v>
      </c>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row>
    <row r="37" spans="1:256">
      <c r="A37" s="34"/>
      <c r="B37" s="34"/>
      <c r="C37" s="717"/>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row>
    <row r="38" spans="1:256" ht="15.75">
      <c r="A38" s="923" t="s">
        <v>1865</v>
      </c>
      <c r="B38" s="921" t="s">
        <v>1866</v>
      </c>
      <c r="C38" s="521">
        <f>SUM(C33:C36)</f>
        <v>21395917.191752259</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row>
    <row r="39" spans="1:256" ht="15.75">
      <c r="A39" s="38"/>
      <c r="B39" s="923"/>
      <c r="C39" s="923"/>
    </row>
    <row r="40" spans="1:256" ht="18">
      <c r="A40" s="933" t="s">
        <v>1867</v>
      </c>
      <c r="B40" s="38"/>
      <c r="C40" s="38"/>
    </row>
    <row r="41" spans="1:256" ht="15.75">
      <c r="A41" s="934"/>
      <c r="B41" s="38"/>
      <c r="C41" s="38"/>
    </row>
    <row r="42" spans="1:256">
      <c r="A42" s="34" t="s">
        <v>967</v>
      </c>
      <c r="B42" s="34" t="s">
        <v>1868</v>
      </c>
      <c r="C42" s="521">
        <f>'64'!I27</f>
        <v>53331</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row>
    <row r="43" spans="1:256">
      <c r="A43" s="34" t="s">
        <v>2385</v>
      </c>
      <c r="B43" s="34" t="s">
        <v>1869</v>
      </c>
      <c r="C43" s="521">
        <f>'64'!I29</f>
        <v>6881</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row>
    <row r="44" spans="1:256">
      <c r="A44" s="34" t="s">
        <v>2386</v>
      </c>
      <c r="B44" s="1715" t="s">
        <v>3714</v>
      </c>
      <c r="C44" s="521">
        <f>'64'!I30</f>
        <v>212</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row>
    <row r="45" spans="1:256">
      <c r="A45" s="34" t="s">
        <v>1870</v>
      </c>
      <c r="B45" s="34" t="s">
        <v>1871</v>
      </c>
      <c r="C45" s="521">
        <f>'64'!I31+'64'!I33</f>
        <v>542</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row>
    <row r="46" spans="1:256">
      <c r="A46" s="34" t="s">
        <v>1872</v>
      </c>
      <c r="B46" s="34" t="s">
        <v>1022</v>
      </c>
      <c r="C46" s="521">
        <f>SUM(C42:C45)</f>
        <v>60966</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row>
    <row r="47" spans="1:256">
      <c r="A47" s="34" t="s">
        <v>1873</v>
      </c>
      <c r="B47" s="34" t="s">
        <v>1874</v>
      </c>
      <c r="C47" s="521">
        <f>'64'!I32</f>
        <v>0</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row>
    <row r="48" spans="1:256">
      <c r="A48" s="34"/>
      <c r="B48" s="34"/>
      <c r="C48" s="521"/>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row>
    <row r="49" spans="1:256" ht="15.75">
      <c r="A49" s="923" t="s">
        <v>1875</v>
      </c>
      <c r="B49" s="921" t="s">
        <v>1876</v>
      </c>
      <c r="C49" s="521">
        <f>C46+C47</f>
        <v>60966</v>
      </c>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row>
    <row r="50" spans="1:256" ht="15.75">
      <c r="A50" s="10"/>
      <c r="B50" s="923"/>
      <c r="C50" s="923"/>
    </row>
    <row r="51" spans="1:256" ht="18">
      <c r="A51" s="933" t="s">
        <v>1877</v>
      </c>
      <c r="B51" s="38"/>
      <c r="C51" s="38"/>
    </row>
    <row r="53" spans="1:256" ht="15.75">
      <c r="A53" s="925" t="s">
        <v>1353</v>
      </c>
    </row>
    <row r="54" spans="1:256">
      <c r="A54" s="34" t="s">
        <v>1392</v>
      </c>
      <c r="B54" s="34" t="s">
        <v>1022</v>
      </c>
      <c r="C54" s="935">
        <f>C16/C42</f>
        <v>1182.906677167126</v>
      </c>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row>
    <row r="55" spans="1:256">
      <c r="A55" s="34" t="s">
        <v>1393</v>
      </c>
      <c r="B55" s="34" t="s">
        <v>1022</v>
      </c>
      <c r="C55" s="836">
        <f>C29/C42</f>
        <v>77.126000258886378</v>
      </c>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row>
    <row r="56" spans="1:256">
      <c r="A56" s="34" t="s">
        <v>1394</v>
      </c>
      <c r="B56" s="34" t="s">
        <v>1022</v>
      </c>
      <c r="C56" s="935">
        <f>C16/C29</f>
        <v>15.337326883236535</v>
      </c>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row>
    <row r="58" spans="1:256" ht="15.75">
      <c r="A58" s="925" t="s">
        <v>1395</v>
      </c>
    </row>
    <row r="59" spans="1:256">
      <c r="A59" s="34" t="s">
        <v>1392</v>
      </c>
      <c r="B59" s="34" t="s">
        <v>1022</v>
      </c>
      <c r="C59" s="935">
        <f>C17/C43</f>
        <v>3298.0135154774016</v>
      </c>
    </row>
    <row r="60" spans="1:256">
      <c r="A60" s="34" t="s">
        <v>1393</v>
      </c>
      <c r="B60" s="34" t="s">
        <v>1022</v>
      </c>
      <c r="C60" s="836">
        <f>C30/C43</f>
        <v>331.02478815655525</v>
      </c>
    </row>
    <row r="61" spans="1:256">
      <c r="A61" s="34" t="s">
        <v>1394</v>
      </c>
      <c r="B61" s="34" t="s">
        <v>1022</v>
      </c>
      <c r="C61" s="935">
        <f>C17/C30</f>
        <v>9.9630409367338224</v>
      </c>
    </row>
    <row r="62" spans="1:256">
      <c r="A62" s="34"/>
      <c r="B62" s="34"/>
      <c r="C62" s="935"/>
    </row>
    <row r="63" spans="1:256" ht="15.75">
      <c r="A63" s="936" t="s">
        <v>1396</v>
      </c>
      <c r="B63" s="34"/>
      <c r="C63" s="935"/>
    </row>
    <row r="64" spans="1:256">
      <c r="A64" s="34" t="s">
        <v>1392</v>
      </c>
      <c r="B64" s="34" t="s">
        <v>1022</v>
      </c>
      <c r="C64" s="935">
        <f>C18/C44</f>
        <v>13741.632075471698</v>
      </c>
    </row>
    <row r="65" spans="1:256">
      <c r="A65" s="34" t="s">
        <v>1393</v>
      </c>
      <c r="B65" s="34" t="s">
        <v>1022</v>
      </c>
      <c r="C65" s="836">
        <f>C31/C44</f>
        <v>1786.6401444686362</v>
      </c>
    </row>
    <row r="66" spans="1:256">
      <c r="A66" s="34" t="s">
        <v>1394</v>
      </c>
      <c r="B66" s="34" t="s">
        <v>1022</v>
      </c>
      <c r="C66" s="935">
        <f>C18/C31</f>
        <v>7.6913261565375768</v>
      </c>
    </row>
    <row r="67" spans="1:256">
      <c r="A67" s="10"/>
      <c r="B67" s="10"/>
      <c r="C67" s="38"/>
    </row>
    <row r="68" spans="1:256" ht="18">
      <c r="A68" s="933" t="s">
        <v>1397</v>
      </c>
      <c r="B68" s="38"/>
      <c r="C68" s="38"/>
    </row>
    <row r="70" spans="1:256">
      <c r="A70" s="34" t="s">
        <v>1398</v>
      </c>
      <c r="B70" s="34" t="s">
        <v>1399</v>
      </c>
      <c r="C70" s="351">
        <f>'7277'!D13</f>
        <v>28557</v>
      </c>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row>
    <row r="71" spans="1:256">
      <c r="A71" s="34" t="s">
        <v>1400</v>
      </c>
      <c r="B71" s="34" t="s">
        <v>1401</v>
      </c>
      <c r="C71" s="521">
        <f>SUM('7277'!D14:D16)</f>
        <v>0</v>
      </c>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row>
    <row r="72" spans="1:256">
      <c r="A72" s="34" t="s">
        <v>1402</v>
      </c>
      <c r="B72" s="34" t="s">
        <v>1403</v>
      </c>
      <c r="C72" s="521">
        <f>'7277'!D43+'7277'!D81+'7277'!D88</f>
        <v>0</v>
      </c>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row>
    <row r="73" spans="1:256">
      <c r="A73" s="34" t="s">
        <v>1343</v>
      </c>
      <c r="B73" s="34" t="s">
        <v>1404</v>
      </c>
      <c r="C73" s="521">
        <f>'7277'!D100</f>
        <v>52016880</v>
      </c>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row>
    <row r="74" spans="1:256">
      <c r="A74" s="34" t="s">
        <v>2803</v>
      </c>
      <c r="B74" s="34" t="s">
        <v>1405</v>
      </c>
      <c r="C74" s="521">
        <f>'7277'!D101+'7277'!D108+'7277'!D113+'7277'!D117+'7277'!D118</f>
        <v>-148172</v>
      </c>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row>
    <row r="75" spans="1:256">
      <c r="A75" s="921" t="s">
        <v>1406</v>
      </c>
      <c r="B75" s="34" t="s">
        <v>1022</v>
      </c>
      <c r="C75" s="521">
        <f>SUM(C70:C74)</f>
        <v>51897265</v>
      </c>
    </row>
    <row r="76" spans="1:256">
      <c r="A76" s="34" t="s">
        <v>1407</v>
      </c>
      <c r="B76" s="34" t="s">
        <v>1408</v>
      </c>
      <c r="C76" s="521">
        <f>'7277'!D157</f>
        <v>0</v>
      </c>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row>
    <row r="77" spans="1:256">
      <c r="A77" s="34" t="s">
        <v>1409</v>
      </c>
      <c r="B77" s="34" t="s">
        <v>1410</v>
      </c>
      <c r="C77" s="521">
        <f>'7277'!D178+'7277'!D217</f>
        <v>0</v>
      </c>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row>
    <row r="78" spans="1:256">
      <c r="A78" s="921" t="s">
        <v>1411</v>
      </c>
      <c r="B78" s="34" t="s">
        <v>1022</v>
      </c>
      <c r="C78" s="521">
        <f>SUM(C76:C77)</f>
        <v>0</v>
      </c>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row>
    <row r="79" spans="1:256">
      <c r="A79" s="34" t="s">
        <v>1412</v>
      </c>
      <c r="B79" s="34" t="s">
        <v>1413</v>
      </c>
      <c r="C79" s="521">
        <f>'7277'!D252</f>
        <v>2129927</v>
      </c>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c r="IR79" s="34"/>
      <c r="IS79" s="34"/>
      <c r="IT79" s="34"/>
      <c r="IU79" s="34"/>
      <c r="IV79" s="34"/>
    </row>
    <row r="80" spans="1:256">
      <c r="A80" s="34" t="s">
        <v>1414</v>
      </c>
      <c r="B80" s="34" t="s">
        <v>1532</v>
      </c>
      <c r="C80" s="521">
        <f>'7277'!D280</f>
        <v>12519374</v>
      </c>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c r="GI80" s="34"/>
      <c r="GJ80" s="34"/>
      <c r="GK80" s="34"/>
      <c r="GL80" s="34"/>
      <c r="GM80" s="34"/>
      <c r="GN80" s="34"/>
      <c r="GO80" s="34"/>
      <c r="GP80" s="34"/>
      <c r="GQ80" s="34"/>
      <c r="GR80" s="34"/>
      <c r="GS80" s="34"/>
      <c r="GT80" s="34"/>
      <c r="GU80" s="34"/>
      <c r="GV80" s="34"/>
      <c r="GW80" s="34"/>
      <c r="GX80" s="34"/>
      <c r="GY80" s="34"/>
      <c r="GZ80" s="34"/>
      <c r="HA80" s="34"/>
      <c r="HB80" s="34"/>
      <c r="HC80" s="34"/>
      <c r="HD80" s="34"/>
      <c r="HE80" s="34"/>
      <c r="HF80" s="34"/>
      <c r="HG80" s="34"/>
      <c r="HH80" s="34"/>
      <c r="HI80" s="34"/>
      <c r="HJ80" s="34"/>
      <c r="HK80" s="34"/>
      <c r="HL80" s="34"/>
      <c r="HM80" s="34"/>
      <c r="HN80" s="34"/>
      <c r="HO80" s="34"/>
      <c r="HP80" s="34"/>
      <c r="HQ80" s="34"/>
      <c r="HR80" s="34"/>
      <c r="HS80" s="34"/>
      <c r="HT80" s="34"/>
      <c r="HU80" s="34"/>
      <c r="HV80" s="34"/>
      <c r="HW80" s="34"/>
      <c r="HX80" s="34"/>
      <c r="HY80" s="34"/>
      <c r="HZ80" s="34"/>
      <c r="IA80" s="34"/>
      <c r="IB80" s="34"/>
      <c r="IC80" s="34"/>
      <c r="ID80" s="34"/>
      <c r="IE80" s="34"/>
      <c r="IF80" s="34"/>
      <c r="IG80" s="34"/>
      <c r="IH80" s="34"/>
      <c r="II80" s="34"/>
      <c r="IJ80" s="34"/>
      <c r="IK80" s="34"/>
      <c r="IL80" s="34"/>
      <c r="IM80" s="34"/>
      <c r="IN80" s="34"/>
      <c r="IO80" s="34"/>
      <c r="IP80" s="34"/>
      <c r="IQ80" s="34"/>
      <c r="IR80" s="34"/>
      <c r="IS80" s="34"/>
      <c r="IT80" s="34"/>
      <c r="IU80" s="34"/>
      <c r="IV80" s="34"/>
    </row>
    <row r="81" spans="1:256">
      <c r="A81" s="34" t="s">
        <v>1533</v>
      </c>
      <c r="B81" s="34" t="s">
        <v>1534</v>
      </c>
      <c r="C81" s="521">
        <f>'7277'!D288+'7277'!D304</f>
        <v>6757432</v>
      </c>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row>
    <row r="82" spans="1:256">
      <c r="A82" s="34" t="s">
        <v>1535</v>
      </c>
      <c r="B82" s="34" t="s">
        <v>1536</v>
      </c>
      <c r="C82" s="521">
        <f>'7277'!D311</f>
        <v>560144</v>
      </c>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c r="GK82" s="34"/>
      <c r="GL82" s="34"/>
      <c r="GM82" s="34"/>
      <c r="GN82" s="34"/>
      <c r="GO82" s="34"/>
      <c r="GP82" s="34"/>
      <c r="GQ82" s="34"/>
      <c r="GR82" s="34"/>
      <c r="GS82" s="34"/>
      <c r="GT82" s="34"/>
      <c r="GU82" s="34"/>
      <c r="GV82" s="34"/>
      <c r="GW82" s="34"/>
      <c r="GX82" s="34"/>
      <c r="GY82" s="34"/>
      <c r="GZ82" s="34"/>
      <c r="HA82" s="34"/>
      <c r="HB82" s="34"/>
      <c r="HC82" s="34"/>
      <c r="HD82" s="34"/>
      <c r="HE82" s="34"/>
      <c r="HF82" s="34"/>
      <c r="HG82" s="34"/>
      <c r="HH82" s="34"/>
      <c r="HI82" s="34"/>
      <c r="HJ82" s="34"/>
      <c r="HK82" s="34"/>
      <c r="HL82" s="34"/>
      <c r="HM82" s="34"/>
      <c r="HN82" s="34"/>
      <c r="HO82" s="34"/>
      <c r="HP82" s="34"/>
      <c r="HQ82" s="34"/>
      <c r="HR82" s="34"/>
      <c r="HS82" s="34"/>
      <c r="HT82" s="34"/>
      <c r="HU82" s="34"/>
      <c r="HV82" s="34"/>
      <c r="HW82" s="34"/>
      <c r="HX82" s="34"/>
      <c r="HY82" s="34"/>
      <c r="HZ82" s="34"/>
      <c r="IA82" s="34"/>
      <c r="IB82" s="34"/>
      <c r="IC82" s="34"/>
      <c r="ID82" s="34"/>
      <c r="IE82" s="34"/>
      <c r="IF82" s="34"/>
      <c r="IG82" s="34"/>
      <c r="IH82" s="34"/>
      <c r="II82" s="34"/>
      <c r="IJ82" s="34"/>
      <c r="IK82" s="34"/>
      <c r="IL82" s="34"/>
      <c r="IM82" s="34"/>
      <c r="IN82" s="34"/>
      <c r="IO82" s="34"/>
      <c r="IP82" s="34"/>
      <c r="IQ82" s="34"/>
      <c r="IR82" s="34"/>
      <c r="IS82" s="34"/>
      <c r="IT82" s="34"/>
      <c r="IU82" s="34"/>
      <c r="IV82" s="34"/>
    </row>
    <row r="83" spans="1:256">
      <c r="A83" s="34" t="s">
        <v>1537</v>
      </c>
      <c r="B83" s="34" t="s">
        <v>1538</v>
      </c>
      <c r="C83" s="521">
        <f>'7277'!D330</f>
        <v>22681118</v>
      </c>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c r="II83" s="34"/>
      <c r="IJ83" s="34"/>
      <c r="IK83" s="34"/>
      <c r="IL83" s="34"/>
      <c r="IM83" s="34"/>
      <c r="IN83" s="34"/>
      <c r="IO83" s="34"/>
      <c r="IP83" s="34"/>
      <c r="IQ83" s="34"/>
      <c r="IR83" s="34"/>
      <c r="IS83" s="34"/>
      <c r="IT83" s="34"/>
      <c r="IU83" s="34"/>
      <c r="IV83" s="34"/>
    </row>
    <row r="84" spans="1:256" ht="15.75">
      <c r="A84" s="923" t="s">
        <v>1539</v>
      </c>
      <c r="B84" s="921" t="s">
        <v>1540</v>
      </c>
      <c r="C84" s="351">
        <f>SUM(C78:C83)+C75</f>
        <v>96545260</v>
      </c>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c r="GX84" s="34"/>
      <c r="GY84" s="34"/>
      <c r="GZ84" s="34"/>
      <c r="HA84" s="34"/>
      <c r="HB84" s="34"/>
      <c r="HC84" s="34"/>
      <c r="HD84" s="34"/>
      <c r="HE84" s="34"/>
      <c r="HF84" s="34"/>
      <c r="HG84" s="34"/>
      <c r="HH84" s="34"/>
      <c r="HI84" s="34"/>
      <c r="HJ84" s="34"/>
      <c r="HK84" s="34"/>
      <c r="HL84" s="34"/>
      <c r="HM84" s="34"/>
      <c r="HN84" s="34"/>
      <c r="HO84" s="34"/>
      <c r="HP84" s="34"/>
      <c r="HQ84" s="34"/>
      <c r="HR84" s="34"/>
      <c r="HS84" s="34"/>
      <c r="HT84" s="34"/>
      <c r="HU84" s="34"/>
      <c r="HV84" s="34"/>
      <c r="HW84" s="34"/>
      <c r="HX84" s="34"/>
      <c r="HY84" s="34"/>
      <c r="HZ84" s="34"/>
      <c r="IA84" s="34"/>
      <c r="IB84" s="34"/>
      <c r="IC84" s="34"/>
      <c r="ID84" s="34"/>
      <c r="IE84" s="34"/>
      <c r="IF84" s="34"/>
      <c r="IG84" s="34"/>
      <c r="IH84" s="34"/>
      <c r="II84" s="34"/>
      <c r="IJ84" s="34"/>
      <c r="IK84" s="34"/>
      <c r="IL84" s="34"/>
      <c r="IM84" s="34"/>
      <c r="IN84" s="34"/>
      <c r="IO84" s="34"/>
      <c r="IP84" s="34"/>
      <c r="IQ84" s="34"/>
      <c r="IR84" s="34"/>
      <c r="IS84" s="34"/>
      <c r="IT84" s="34"/>
      <c r="IU84" s="34"/>
      <c r="IV84" s="34"/>
    </row>
    <row r="85" spans="1:256" ht="15.75">
      <c r="A85" s="921"/>
      <c r="B85" s="923"/>
      <c r="C85" s="923"/>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c r="II85" s="34"/>
      <c r="IJ85" s="34"/>
      <c r="IK85" s="34"/>
      <c r="IL85" s="34"/>
      <c r="IM85" s="34"/>
      <c r="IN85" s="34"/>
      <c r="IO85" s="34"/>
      <c r="IP85" s="34"/>
      <c r="IQ85" s="34"/>
      <c r="IR85" s="34"/>
      <c r="IS85" s="34"/>
      <c r="IT85" s="34"/>
      <c r="IU85" s="34"/>
      <c r="IV85" s="34"/>
    </row>
    <row r="86" spans="1:256">
      <c r="A86" s="10"/>
      <c r="B86" s="10"/>
      <c r="C86" s="155"/>
    </row>
    <row r="87" spans="1:256" ht="18">
      <c r="A87" s="933" t="s">
        <v>1541</v>
      </c>
      <c r="B87" s="934"/>
      <c r="C87" s="934"/>
      <c r="D87" s="934"/>
    </row>
    <row r="88" spans="1:256" ht="18">
      <c r="A88" s="933"/>
      <c r="B88" s="934"/>
      <c r="C88" s="934"/>
      <c r="D88" s="934"/>
    </row>
    <row r="89" spans="1:256" ht="18">
      <c r="A89" s="933"/>
      <c r="B89" s="934"/>
      <c r="C89" s="934"/>
      <c r="D89" s="934"/>
    </row>
    <row r="90" spans="1:256" ht="18">
      <c r="A90" s="14"/>
    </row>
    <row r="91" spans="1:256" ht="15.75">
      <c r="A91" s="921"/>
      <c r="B91" s="925" t="s">
        <v>2382</v>
      </c>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c r="IS91" s="34"/>
      <c r="IT91" s="34"/>
      <c r="IU91" s="34"/>
      <c r="IV91" s="34"/>
    </row>
    <row r="92" spans="1:256" ht="15.75">
      <c r="A92" s="34"/>
      <c r="B92" s="925" t="s">
        <v>1350</v>
      </c>
      <c r="C92" s="923" t="str">
        <f>'Data Sheet'!$C$38</f>
        <v>December 31, 2013</v>
      </c>
      <c r="D92" s="923"/>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c r="GU92" s="34"/>
      <c r="GV92" s="34"/>
      <c r="GW92" s="34"/>
      <c r="GX92" s="34"/>
      <c r="GY92" s="34"/>
      <c r="GZ92" s="34"/>
      <c r="HA92" s="34"/>
      <c r="HB92" s="34"/>
      <c r="HC92" s="34"/>
      <c r="HD92" s="34"/>
      <c r="HE92" s="34"/>
      <c r="HF92" s="34"/>
      <c r="HG92" s="34"/>
      <c r="HH92" s="34"/>
      <c r="HI92" s="34"/>
      <c r="HJ92" s="34"/>
      <c r="HK92" s="34"/>
      <c r="HL92" s="34"/>
      <c r="HM92" s="34"/>
      <c r="HN92" s="34"/>
      <c r="HO92" s="34"/>
      <c r="HP92" s="34"/>
      <c r="HQ92" s="34"/>
      <c r="HR92" s="34"/>
      <c r="HS92" s="34"/>
      <c r="HT92" s="34"/>
      <c r="HU92" s="34"/>
      <c r="HV92" s="34"/>
      <c r="HW92" s="34"/>
      <c r="HX92" s="34"/>
      <c r="HY92" s="34"/>
      <c r="HZ92" s="34"/>
      <c r="IA92" s="34"/>
      <c r="IB92" s="34"/>
      <c r="IC92" s="34"/>
      <c r="ID92" s="34"/>
      <c r="IE92" s="34"/>
      <c r="IF92" s="34"/>
      <c r="IG92" s="34"/>
      <c r="IH92" s="34"/>
      <c r="II92" s="34"/>
      <c r="IJ92" s="34"/>
      <c r="IK92" s="34"/>
      <c r="IL92" s="34"/>
      <c r="IM92" s="34"/>
      <c r="IN92" s="34"/>
      <c r="IO92" s="34"/>
      <c r="IP92" s="34"/>
      <c r="IQ92" s="34"/>
      <c r="IR92" s="34"/>
      <c r="IS92" s="34"/>
      <c r="IT92" s="34"/>
      <c r="IU92" s="34"/>
      <c r="IV92" s="34"/>
    </row>
    <row r="93" spans="1:256" ht="15.75">
      <c r="A93" s="34"/>
      <c r="B93" s="923"/>
      <c r="C93" s="923"/>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c r="IR93" s="34"/>
      <c r="IS93" s="34"/>
      <c r="IT93" s="34"/>
      <c r="IU93" s="34"/>
      <c r="IV93" s="34"/>
    </row>
    <row r="94" spans="1:256">
      <c r="A94" s="34" t="s">
        <v>1542</v>
      </c>
      <c r="B94" s="34" t="s">
        <v>1022</v>
      </c>
      <c r="C94" s="351">
        <f>C26</f>
        <v>136148356</v>
      </c>
      <c r="D94" s="351"/>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row>
    <row r="95" spans="1:256">
      <c r="A95" s="34"/>
      <c r="B95" s="34"/>
      <c r="C95" s="34"/>
      <c r="D95" s="351"/>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c r="IG95" s="34"/>
      <c r="IH95" s="34"/>
      <c r="II95" s="34"/>
      <c r="IJ95" s="34"/>
      <c r="IK95" s="34"/>
      <c r="IL95" s="34"/>
      <c r="IM95" s="34"/>
      <c r="IN95" s="34"/>
      <c r="IO95" s="34"/>
      <c r="IP95" s="34"/>
      <c r="IQ95" s="34"/>
      <c r="IR95" s="34"/>
      <c r="IS95" s="34"/>
      <c r="IT95" s="34"/>
      <c r="IU95" s="34"/>
      <c r="IV95" s="34"/>
    </row>
    <row r="96" spans="1:256">
      <c r="A96" s="34" t="s">
        <v>1543</v>
      </c>
      <c r="B96" s="34" t="s">
        <v>1022</v>
      </c>
      <c r="C96" s="521">
        <f>IF(ISERR(C33+C34),"  ",C33+C34)</f>
        <v>10841917.074818267</v>
      </c>
      <c r="D96" s="521"/>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c r="IG96" s="34"/>
      <c r="IH96" s="34"/>
      <c r="II96" s="34"/>
      <c r="IJ96" s="34"/>
      <c r="IK96" s="34"/>
      <c r="IL96" s="34"/>
      <c r="IM96" s="34"/>
      <c r="IN96" s="34"/>
      <c r="IO96" s="34"/>
      <c r="IP96" s="34"/>
      <c r="IQ96" s="34"/>
      <c r="IR96" s="34"/>
      <c r="IS96" s="34"/>
      <c r="IT96" s="34"/>
      <c r="IU96" s="34"/>
      <c r="IV96" s="34"/>
    </row>
    <row r="97" spans="1:256">
      <c r="A97" s="34"/>
      <c r="B97" s="34"/>
      <c r="C97" s="521"/>
      <c r="D97" s="521"/>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c r="GS97" s="34"/>
      <c r="GT97" s="34"/>
      <c r="GU97" s="34"/>
      <c r="GV97" s="34"/>
      <c r="GW97" s="34"/>
      <c r="GX97" s="34"/>
      <c r="GY97" s="34"/>
      <c r="GZ97" s="34"/>
      <c r="HA97" s="34"/>
      <c r="HB97" s="34"/>
      <c r="HC97" s="34"/>
      <c r="HD97" s="34"/>
      <c r="HE97" s="34"/>
      <c r="HF97" s="34"/>
      <c r="HG97" s="34"/>
      <c r="HH97" s="34"/>
      <c r="HI97" s="34"/>
      <c r="HJ97" s="34"/>
      <c r="HK97" s="34"/>
      <c r="HL97" s="34"/>
      <c r="HM97" s="34"/>
      <c r="HN97" s="34"/>
      <c r="HO97" s="34"/>
      <c r="HP97" s="34"/>
      <c r="HQ97" s="34"/>
      <c r="HR97" s="34"/>
      <c r="HS97" s="34"/>
      <c r="HT97" s="34"/>
      <c r="HU97" s="34"/>
      <c r="HV97" s="34"/>
      <c r="HW97" s="34"/>
      <c r="HX97" s="34"/>
      <c r="HY97" s="34"/>
      <c r="HZ97" s="34"/>
      <c r="IA97" s="34"/>
      <c r="IB97" s="34"/>
      <c r="IC97" s="34"/>
      <c r="ID97" s="34"/>
      <c r="IE97" s="34"/>
      <c r="IF97" s="34"/>
      <c r="IG97" s="34"/>
      <c r="IH97" s="34"/>
      <c r="II97" s="34"/>
      <c r="IJ97" s="34"/>
      <c r="IK97" s="34"/>
      <c r="IL97" s="34"/>
      <c r="IM97" s="34"/>
      <c r="IN97" s="34"/>
      <c r="IO97" s="34"/>
      <c r="IP97" s="34"/>
      <c r="IQ97" s="34"/>
      <c r="IR97" s="34"/>
      <c r="IS97" s="34"/>
      <c r="IT97" s="34"/>
      <c r="IU97" s="34"/>
      <c r="IV97" s="34"/>
    </row>
    <row r="98" spans="1:256" ht="15.75">
      <c r="A98" s="934" t="s">
        <v>392</v>
      </c>
      <c r="B98" s="934"/>
      <c r="C98" s="934"/>
      <c r="D98" s="9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4"/>
      <c r="EV98" s="34"/>
      <c r="EW98" s="34"/>
      <c r="EX98" s="34"/>
      <c r="EY98" s="34"/>
      <c r="EZ98" s="34"/>
      <c r="FA98" s="34"/>
      <c r="FB98" s="34"/>
      <c r="FC98" s="34"/>
      <c r="FD98" s="34"/>
      <c r="FE98" s="34"/>
      <c r="FF98" s="34"/>
      <c r="FG98" s="34"/>
      <c r="FH98" s="34"/>
      <c r="FI98" s="34"/>
      <c r="FJ98" s="34"/>
      <c r="FK98" s="34"/>
      <c r="FL98" s="34"/>
      <c r="FM98" s="34"/>
      <c r="FN98" s="34"/>
      <c r="FO98" s="34"/>
      <c r="FP98" s="34"/>
      <c r="FQ98" s="34"/>
      <c r="FR98" s="34"/>
      <c r="FS98" s="34"/>
      <c r="FT98" s="34"/>
      <c r="FU98" s="34"/>
      <c r="FV98" s="34"/>
      <c r="FW98" s="34"/>
      <c r="FX98" s="34"/>
      <c r="FY98" s="34"/>
      <c r="FZ98" s="34"/>
      <c r="GA98" s="34"/>
      <c r="GB98" s="34"/>
      <c r="GC98" s="34"/>
      <c r="GD98" s="34"/>
      <c r="GE98" s="34"/>
      <c r="GF98" s="34"/>
      <c r="GG98" s="34"/>
      <c r="GH98" s="34"/>
      <c r="GI98" s="34"/>
      <c r="GJ98" s="34"/>
      <c r="GK98" s="34"/>
      <c r="GL98" s="34"/>
      <c r="GM98" s="34"/>
      <c r="GN98" s="34"/>
      <c r="GO98" s="34"/>
      <c r="GP98" s="34"/>
      <c r="GQ98" s="34"/>
      <c r="GR98" s="34"/>
      <c r="GS98" s="34"/>
      <c r="GT98" s="34"/>
      <c r="GU98" s="34"/>
      <c r="GV98" s="34"/>
      <c r="GW98" s="34"/>
      <c r="GX98" s="34"/>
      <c r="GY98" s="34"/>
      <c r="GZ98" s="34"/>
      <c r="HA98" s="34"/>
      <c r="HB98" s="34"/>
      <c r="HC98" s="34"/>
      <c r="HD98" s="34"/>
      <c r="HE98" s="34"/>
      <c r="HF98" s="34"/>
      <c r="HG98" s="34"/>
      <c r="HH98" s="34"/>
      <c r="HI98" s="34"/>
      <c r="HJ98" s="34"/>
      <c r="HK98" s="34"/>
      <c r="HL98" s="34"/>
      <c r="HM98" s="34"/>
      <c r="HN98" s="34"/>
      <c r="HO98" s="34"/>
      <c r="HP98" s="34"/>
      <c r="HQ98" s="34"/>
      <c r="HR98" s="34"/>
      <c r="HS98" s="34"/>
      <c r="HT98" s="34"/>
      <c r="HU98" s="34"/>
      <c r="HV98" s="34"/>
      <c r="HW98" s="34"/>
      <c r="HX98" s="34"/>
      <c r="HY98" s="34"/>
      <c r="HZ98" s="34"/>
      <c r="IA98" s="34"/>
      <c r="IB98" s="34"/>
      <c r="IC98" s="34"/>
      <c r="ID98" s="34"/>
      <c r="IE98" s="34"/>
      <c r="IF98" s="34"/>
      <c r="IG98" s="34"/>
      <c r="IH98" s="34"/>
      <c r="II98" s="34"/>
      <c r="IJ98" s="34"/>
      <c r="IK98" s="34"/>
      <c r="IL98" s="34"/>
      <c r="IM98" s="34"/>
      <c r="IN98" s="34"/>
      <c r="IO98" s="34"/>
      <c r="IP98" s="34"/>
      <c r="IQ98" s="34"/>
      <c r="IR98" s="34"/>
      <c r="IS98" s="34"/>
      <c r="IT98" s="34"/>
      <c r="IU98" s="34"/>
      <c r="IV98" s="34"/>
    </row>
    <row r="99" spans="1:256">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c r="ET99" s="34"/>
      <c r="EU99" s="34"/>
      <c r="EV99" s="34"/>
      <c r="EW99" s="34"/>
      <c r="EX99" s="34"/>
      <c r="EY99" s="34"/>
      <c r="EZ99" s="34"/>
      <c r="FA99" s="34"/>
      <c r="FB99" s="34"/>
      <c r="FC99" s="34"/>
      <c r="FD99" s="34"/>
      <c r="FE99" s="34"/>
      <c r="FF99" s="34"/>
      <c r="FG99" s="34"/>
      <c r="FH99" s="34"/>
      <c r="FI99" s="34"/>
      <c r="FJ99" s="34"/>
      <c r="FK99" s="34"/>
      <c r="FL99" s="34"/>
      <c r="FM99" s="34"/>
      <c r="FN99" s="34"/>
      <c r="FO99" s="34"/>
      <c r="FP99" s="34"/>
      <c r="FQ99" s="34"/>
      <c r="FR99" s="34"/>
      <c r="FS99" s="34"/>
      <c r="FT99" s="34"/>
      <c r="FU99" s="34"/>
      <c r="FV99" s="34"/>
      <c r="FW99" s="34"/>
      <c r="FX99" s="34"/>
      <c r="FY99" s="34"/>
      <c r="FZ99" s="34"/>
      <c r="GA99" s="34"/>
      <c r="GB99" s="34"/>
      <c r="GC99" s="34"/>
      <c r="GD99" s="34"/>
      <c r="GE99" s="34"/>
      <c r="GF99" s="34"/>
      <c r="GG99" s="34"/>
      <c r="GH99" s="34"/>
      <c r="GI99" s="34"/>
      <c r="GJ99" s="34"/>
      <c r="GK99" s="34"/>
      <c r="GL99" s="34"/>
      <c r="GM99" s="34"/>
      <c r="GN99" s="34"/>
      <c r="GO99" s="34"/>
      <c r="GP99" s="34"/>
      <c r="GQ99" s="34"/>
      <c r="GR99" s="34"/>
      <c r="GS99" s="34"/>
      <c r="GT99" s="34"/>
      <c r="GU99" s="34"/>
      <c r="GV99" s="34"/>
      <c r="GW99" s="34"/>
      <c r="GX99" s="34"/>
      <c r="GY99" s="34"/>
      <c r="GZ99" s="34"/>
      <c r="HA99" s="34"/>
      <c r="HB99" s="34"/>
      <c r="HC99" s="34"/>
      <c r="HD99" s="34"/>
      <c r="HE99" s="34"/>
      <c r="HF99" s="34"/>
      <c r="HG99" s="34"/>
      <c r="HH99" s="34"/>
      <c r="HI99" s="34"/>
      <c r="HJ99" s="34"/>
      <c r="HK99" s="34"/>
      <c r="HL99" s="34"/>
      <c r="HM99" s="34"/>
      <c r="HN99" s="34"/>
      <c r="HO99" s="34"/>
      <c r="HP99" s="34"/>
      <c r="HQ99" s="34"/>
      <c r="HR99" s="34"/>
      <c r="HS99" s="34"/>
      <c r="HT99" s="34"/>
      <c r="HU99" s="34"/>
      <c r="HV99" s="34"/>
      <c r="HW99" s="34"/>
      <c r="HX99" s="34"/>
      <c r="HY99" s="34"/>
      <c r="HZ99" s="34"/>
      <c r="IA99" s="34"/>
      <c r="IB99" s="34"/>
      <c r="IC99" s="34"/>
      <c r="ID99" s="34"/>
      <c r="IE99" s="34"/>
      <c r="IF99" s="34"/>
      <c r="IG99" s="34"/>
      <c r="IH99" s="34"/>
      <c r="II99" s="34"/>
      <c r="IJ99" s="34"/>
      <c r="IK99" s="34"/>
      <c r="IL99" s="34"/>
      <c r="IM99" s="34"/>
      <c r="IN99" s="34"/>
      <c r="IO99" s="34"/>
      <c r="IP99" s="34"/>
      <c r="IQ99" s="34"/>
      <c r="IR99" s="34"/>
      <c r="IS99" s="34"/>
      <c r="IT99" s="34"/>
      <c r="IU99" s="34"/>
      <c r="IV99" s="34"/>
    </row>
    <row r="100" spans="1:256">
      <c r="A100" s="34" t="s">
        <v>393</v>
      </c>
      <c r="B100" s="34" t="s">
        <v>1022</v>
      </c>
      <c r="C100" s="351">
        <f>C166</f>
        <v>0</v>
      </c>
      <c r="D100" s="351"/>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c r="ET100" s="34"/>
      <c r="EU100" s="34"/>
      <c r="EV100" s="34"/>
      <c r="EW100" s="34"/>
      <c r="EX100" s="34"/>
      <c r="EY100" s="34"/>
      <c r="EZ100" s="34"/>
      <c r="FA100" s="34"/>
      <c r="FB100" s="34"/>
      <c r="FC100" s="34"/>
      <c r="FD100" s="34"/>
      <c r="FE100" s="34"/>
      <c r="FF100" s="34"/>
      <c r="FG100" s="34"/>
      <c r="FH100" s="34"/>
      <c r="FI100" s="34"/>
      <c r="FJ100" s="34"/>
      <c r="FK100" s="34"/>
      <c r="FL100" s="34"/>
      <c r="FM100" s="34"/>
      <c r="FN100" s="34"/>
      <c r="FO100" s="34"/>
      <c r="FP100" s="34"/>
      <c r="FQ100" s="34"/>
      <c r="FR100" s="34"/>
      <c r="FS100" s="34"/>
      <c r="FT100" s="34"/>
      <c r="FU100" s="34"/>
      <c r="FV100" s="34"/>
      <c r="FW100" s="34"/>
      <c r="FX100" s="34"/>
      <c r="FY100" s="34"/>
      <c r="FZ100" s="34"/>
      <c r="GA100" s="34"/>
      <c r="GB100" s="34"/>
      <c r="GC100" s="34"/>
      <c r="GD100" s="34"/>
      <c r="GE100" s="34"/>
      <c r="GF100" s="34"/>
      <c r="GG100" s="34"/>
      <c r="GH100" s="34"/>
      <c r="GI100" s="34"/>
      <c r="GJ100" s="34"/>
      <c r="GK100" s="34"/>
      <c r="GL100" s="34"/>
      <c r="GM100" s="34"/>
      <c r="GN100" s="34"/>
      <c r="GO100" s="34"/>
      <c r="GP100" s="34"/>
      <c r="GQ100" s="34"/>
      <c r="GR100" s="34"/>
      <c r="GS100" s="34"/>
      <c r="GT100" s="34"/>
      <c r="GU100" s="34"/>
      <c r="GV100" s="34"/>
      <c r="GW100" s="34"/>
      <c r="GX100" s="34"/>
      <c r="GY100" s="34"/>
      <c r="GZ100" s="34"/>
      <c r="HA100" s="34"/>
      <c r="HB100" s="34"/>
      <c r="HC100" s="34"/>
      <c r="HD100" s="34"/>
      <c r="HE100" s="34"/>
      <c r="HF100" s="34"/>
      <c r="HG100" s="34"/>
      <c r="HH100" s="34"/>
      <c r="HI100" s="34"/>
      <c r="HJ100" s="34"/>
      <c r="HK100" s="34"/>
      <c r="HL100" s="34"/>
      <c r="HM100" s="34"/>
      <c r="HN100" s="34"/>
      <c r="HO100" s="34"/>
      <c r="HP100" s="34"/>
      <c r="HQ100" s="34"/>
      <c r="HR100" s="34"/>
      <c r="HS100" s="34"/>
      <c r="HT100" s="34"/>
      <c r="HU100" s="34"/>
      <c r="HV100" s="34"/>
      <c r="HW100" s="34"/>
      <c r="HX100" s="34"/>
      <c r="HY100" s="34"/>
      <c r="HZ100" s="34"/>
      <c r="IA100" s="34"/>
      <c r="IB100" s="34"/>
      <c r="IC100" s="34"/>
      <c r="ID100" s="34"/>
      <c r="IE100" s="34"/>
      <c r="IF100" s="34"/>
      <c r="IG100" s="34"/>
      <c r="IH100" s="34"/>
      <c r="II100" s="34"/>
      <c r="IJ100" s="34"/>
      <c r="IK100" s="34"/>
      <c r="IL100" s="34"/>
      <c r="IM100" s="34"/>
      <c r="IN100" s="34"/>
      <c r="IO100" s="34"/>
      <c r="IP100" s="34"/>
      <c r="IQ100" s="34"/>
      <c r="IR100" s="34"/>
      <c r="IS100" s="34"/>
      <c r="IT100" s="34"/>
      <c r="IU100" s="34"/>
      <c r="IV100" s="34"/>
    </row>
    <row r="101" spans="1:256">
      <c r="A101" s="34"/>
      <c r="B101" s="34"/>
      <c r="C101" s="351"/>
      <c r="D101" s="351"/>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c r="EV101" s="34"/>
      <c r="EW101" s="34"/>
      <c r="EX101" s="34"/>
      <c r="EY101" s="34"/>
      <c r="EZ101" s="34"/>
      <c r="FA101" s="34"/>
      <c r="FB101" s="34"/>
      <c r="FC101" s="34"/>
      <c r="FD101" s="34"/>
      <c r="FE101" s="34"/>
      <c r="FF101" s="34"/>
      <c r="FG101" s="34"/>
      <c r="FH101" s="34"/>
      <c r="FI101" s="34"/>
      <c r="FJ101" s="34"/>
      <c r="FK101" s="34"/>
      <c r="FL101" s="34"/>
      <c r="FM101" s="34"/>
      <c r="FN101" s="34"/>
      <c r="FO101" s="34"/>
      <c r="FP101" s="34"/>
      <c r="FQ101" s="34"/>
      <c r="FR101" s="34"/>
      <c r="FS101" s="34"/>
      <c r="FT101" s="34"/>
      <c r="FU101" s="34"/>
      <c r="FV101" s="34"/>
      <c r="FW101" s="34"/>
      <c r="FX101" s="34"/>
      <c r="FY101" s="34"/>
      <c r="FZ101" s="34"/>
      <c r="GA101" s="34"/>
      <c r="GB101" s="34"/>
      <c r="GC101" s="34"/>
      <c r="GD101" s="34"/>
      <c r="GE101" s="34"/>
      <c r="GF101" s="34"/>
      <c r="GG101" s="34"/>
      <c r="GH101" s="34"/>
      <c r="GI101" s="34"/>
      <c r="GJ101" s="34"/>
      <c r="GK101" s="34"/>
      <c r="GL101" s="34"/>
      <c r="GM101" s="34"/>
      <c r="GN101" s="34"/>
      <c r="GO101" s="34"/>
      <c r="GP101" s="34"/>
      <c r="GQ101" s="34"/>
      <c r="GR101" s="34"/>
      <c r="GS101" s="34"/>
      <c r="GT101" s="34"/>
      <c r="GU101" s="34"/>
      <c r="GV101" s="34"/>
      <c r="GW101" s="34"/>
      <c r="GX101" s="34"/>
      <c r="GY101" s="34"/>
      <c r="GZ101" s="34"/>
      <c r="HA101" s="34"/>
      <c r="HB101" s="34"/>
      <c r="HC101" s="34"/>
      <c r="HD101" s="34"/>
      <c r="HE101" s="34"/>
      <c r="HF101" s="34"/>
      <c r="HG101" s="34"/>
      <c r="HH101" s="34"/>
      <c r="HI101" s="34"/>
      <c r="HJ101" s="34"/>
      <c r="HK101" s="34"/>
      <c r="HL101" s="34"/>
      <c r="HM101" s="34"/>
      <c r="HN101" s="34"/>
      <c r="HO101" s="34"/>
      <c r="HP101" s="34"/>
      <c r="HQ101" s="34"/>
      <c r="HR101" s="34"/>
      <c r="HS101" s="34"/>
      <c r="HT101" s="34"/>
      <c r="HU101" s="34"/>
      <c r="HV101" s="34"/>
      <c r="HW101" s="34"/>
      <c r="HX101" s="34"/>
      <c r="HY101" s="34"/>
      <c r="HZ101" s="34"/>
      <c r="IA101" s="34"/>
      <c r="IB101" s="34"/>
      <c r="IC101" s="34"/>
      <c r="ID101" s="34"/>
      <c r="IE101" s="34"/>
      <c r="IF101" s="34"/>
      <c r="IG101" s="34"/>
      <c r="IH101" s="34"/>
      <c r="II101" s="34"/>
      <c r="IJ101" s="34"/>
      <c r="IK101" s="34"/>
      <c r="IL101" s="34"/>
      <c r="IM101" s="34"/>
      <c r="IN101" s="34"/>
      <c r="IO101" s="34"/>
      <c r="IP101" s="34"/>
      <c r="IQ101" s="34"/>
      <c r="IR101" s="34"/>
      <c r="IS101" s="34"/>
      <c r="IT101" s="34"/>
      <c r="IU101" s="34"/>
      <c r="IV101" s="34"/>
    </row>
    <row r="102" spans="1:256">
      <c r="A102" s="34" t="s">
        <v>394</v>
      </c>
      <c r="B102" s="34" t="s">
        <v>1022</v>
      </c>
      <c r="C102" s="521">
        <f>C171</f>
        <v>20402491</v>
      </c>
      <c r="D102" s="521"/>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c r="ET102" s="34"/>
      <c r="EU102" s="34"/>
      <c r="EV102" s="34"/>
      <c r="EW102" s="34"/>
      <c r="EX102" s="34"/>
      <c r="EY102" s="34"/>
      <c r="EZ102" s="34"/>
      <c r="FA102" s="34"/>
      <c r="FB102" s="34"/>
      <c r="FC102" s="34"/>
      <c r="FD102" s="34"/>
      <c r="FE102" s="34"/>
      <c r="FF102" s="34"/>
      <c r="FG102" s="34"/>
      <c r="FH102" s="34"/>
      <c r="FI102" s="34"/>
      <c r="FJ102" s="34"/>
      <c r="FK102" s="34"/>
      <c r="FL102" s="34"/>
      <c r="FM102" s="34"/>
      <c r="FN102" s="34"/>
      <c r="FO102" s="34"/>
      <c r="FP102" s="34"/>
      <c r="FQ102" s="34"/>
      <c r="FR102" s="34"/>
      <c r="FS102" s="34"/>
      <c r="FT102" s="34"/>
      <c r="FU102" s="34"/>
      <c r="FV102" s="34"/>
      <c r="FW102" s="34"/>
      <c r="FX102" s="34"/>
      <c r="FY102" s="34"/>
      <c r="FZ102" s="34"/>
      <c r="GA102" s="34"/>
      <c r="GB102" s="34"/>
      <c r="GC102" s="34"/>
      <c r="GD102" s="34"/>
      <c r="GE102" s="34"/>
      <c r="GF102" s="34"/>
      <c r="GG102" s="34"/>
      <c r="GH102" s="34"/>
      <c r="GI102" s="34"/>
      <c r="GJ102" s="34"/>
      <c r="GK102" s="34"/>
      <c r="GL102" s="34"/>
      <c r="GM102" s="34"/>
      <c r="GN102" s="34"/>
      <c r="GO102" s="34"/>
      <c r="GP102" s="34"/>
      <c r="GQ102" s="34"/>
      <c r="GR102" s="34"/>
      <c r="GS102" s="34"/>
      <c r="GT102" s="34"/>
      <c r="GU102" s="34"/>
      <c r="GV102" s="34"/>
      <c r="GW102" s="34"/>
      <c r="GX102" s="34"/>
      <c r="GY102" s="34"/>
      <c r="GZ102" s="34"/>
      <c r="HA102" s="34"/>
      <c r="HB102" s="34"/>
      <c r="HC102" s="34"/>
      <c r="HD102" s="34"/>
      <c r="HE102" s="34"/>
      <c r="HF102" s="34"/>
      <c r="HG102" s="34"/>
      <c r="HH102" s="34"/>
      <c r="HI102" s="34"/>
      <c r="HJ102" s="34"/>
      <c r="HK102" s="34"/>
      <c r="HL102" s="34"/>
      <c r="HM102" s="34"/>
      <c r="HN102" s="34"/>
      <c r="HO102" s="34"/>
      <c r="HP102" s="34"/>
      <c r="HQ102" s="34"/>
      <c r="HR102" s="34"/>
      <c r="HS102" s="34"/>
      <c r="HT102" s="34"/>
      <c r="HU102" s="34"/>
      <c r="HV102" s="34"/>
      <c r="HW102" s="34"/>
      <c r="HX102" s="34"/>
      <c r="HY102" s="34"/>
      <c r="HZ102" s="34"/>
      <c r="IA102" s="34"/>
      <c r="IB102" s="34"/>
      <c r="IC102" s="34"/>
      <c r="ID102" s="34"/>
      <c r="IE102" s="34"/>
      <c r="IF102" s="34"/>
      <c r="IG102" s="34"/>
      <c r="IH102" s="34"/>
      <c r="II102" s="34"/>
      <c r="IJ102" s="34"/>
      <c r="IK102" s="34"/>
      <c r="IL102" s="34"/>
      <c r="IM102" s="34"/>
      <c r="IN102" s="34"/>
      <c r="IO102" s="34"/>
      <c r="IP102" s="34"/>
      <c r="IQ102" s="34"/>
      <c r="IR102" s="34"/>
      <c r="IS102" s="34"/>
      <c r="IT102" s="34"/>
      <c r="IU102" s="34"/>
      <c r="IV102" s="34"/>
    </row>
    <row r="103" spans="1:256">
      <c r="A103" s="34"/>
      <c r="B103" s="34"/>
      <c r="C103" s="521"/>
      <c r="D103" s="521"/>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c r="EV103" s="34"/>
      <c r="EW103" s="34"/>
      <c r="EX103" s="34"/>
      <c r="EY103" s="34"/>
      <c r="EZ103" s="34"/>
      <c r="FA103" s="34"/>
      <c r="FB103" s="34"/>
      <c r="FC103" s="34"/>
      <c r="FD103" s="34"/>
      <c r="FE103" s="34"/>
      <c r="FF103" s="34"/>
      <c r="FG103" s="34"/>
      <c r="FH103" s="34"/>
      <c r="FI103" s="34"/>
      <c r="FJ103" s="34"/>
      <c r="FK103" s="34"/>
      <c r="FL103" s="34"/>
      <c r="FM103" s="34"/>
      <c r="FN103" s="34"/>
      <c r="FO103" s="34"/>
      <c r="FP103" s="34"/>
      <c r="FQ103" s="34"/>
      <c r="FR103" s="34"/>
      <c r="FS103" s="34"/>
      <c r="FT103" s="34"/>
      <c r="FU103" s="34"/>
      <c r="FV103" s="34"/>
      <c r="FW103" s="34"/>
      <c r="FX103" s="34"/>
      <c r="FY103" s="34"/>
      <c r="FZ103" s="34"/>
      <c r="GA103" s="34"/>
      <c r="GB103" s="34"/>
      <c r="GC103" s="34"/>
      <c r="GD103" s="34"/>
      <c r="GE103" s="34"/>
      <c r="GF103" s="34"/>
      <c r="GG103" s="34"/>
      <c r="GH103" s="34"/>
      <c r="GI103" s="34"/>
      <c r="GJ103" s="34"/>
      <c r="GK103" s="34"/>
      <c r="GL103" s="34"/>
      <c r="GM103" s="34"/>
      <c r="GN103" s="34"/>
      <c r="GO103" s="34"/>
      <c r="GP103" s="34"/>
      <c r="GQ103" s="34"/>
      <c r="GR103" s="34"/>
      <c r="GS103" s="34"/>
      <c r="GT103" s="34"/>
      <c r="GU103" s="34"/>
      <c r="GV103" s="34"/>
      <c r="GW103" s="34"/>
      <c r="GX103" s="34"/>
      <c r="GY103" s="34"/>
      <c r="GZ103" s="34"/>
      <c r="HA103" s="34"/>
      <c r="HB103" s="34"/>
      <c r="HC103" s="34"/>
      <c r="HD103" s="34"/>
      <c r="HE103" s="34"/>
      <c r="HF103" s="34"/>
      <c r="HG103" s="34"/>
      <c r="HH103" s="34"/>
      <c r="HI103" s="34"/>
      <c r="HJ103" s="34"/>
      <c r="HK103" s="34"/>
      <c r="HL103" s="34"/>
      <c r="HM103" s="34"/>
      <c r="HN103" s="34"/>
      <c r="HO103" s="34"/>
      <c r="HP103" s="34"/>
      <c r="HQ103" s="34"/>
      <c r="HR103" s="34"/>
      <c r="HS103" s="34"/>
      <c r="HT103" s="34"/>
      <c r="HU103" s="34"/>
      <c r="HV103" s="34"/>
      <c r="HW103" s="34"/>
      <c r="HX103" s="34"/>
      <c r="HY103" s="34"/>
      <c r="HZ103" s="34"/>
      <c r="IA103" s="34"/>
      <c r="IB103" s="34"/>
      <c r="IC103" s="34"/>
      <c r="ID103" s="34"/>
      <c r="IE103" s="34"/>
      <c r="IF103" s="34"/>
      <c r="IG103" s="34"/>
      <c r="IH103" s="34"/>
      <c r="II103" s="34"/>
      <c r="IJ103" s="34"/>
      <c r="IK103" s="34"/>
      <c r="IL103" s="34"/>
      <c r="IM103" s="34"/>
      <c r="IN103" s="34"/>
      <c r="IO103" s="34"/>
      <c r="IP103" s="34"/>
      <c r="IQ103" s="34"/>
      <c r="IR103" s="34"/>
      <c r="IS103" s="34"/>
      <c r="IT103" s="34"/>
      <c r="IU103" s="34"/>
      <c r="IV103" s="34"/>
    </row>
    <row r="104" spans="1:256">
      <c r="A104" s="34" t="s">
        <v>395</v>
      </c>
      <c r="B104" s="34" t="s">
        <v>1022</v>
      </c>
      <c r="C104" s="521">
        <f>C180</f>
        <v>76142769</v>
      </c>
      <c r="D104" s="521"/>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c r="ET104" s="34"/>
      <c r="EU104" s="34"/>
      <c r="EV104" s="34"/>
      <c r="EW104" s="34"/>
      <c r="EX104" s="34"/>
      <c r="EY104" s="34"/>
      <c r="EZ104" s="34"/>
      <c r="FA104" s="34"/>
      <c r="FB104" s="34"/>
      <c r="FC104" s="34"/>
      <c r="FD104" s="34"/>
      <c r="FE104" s="34"/>
      <c r="FF104" s="34"/>
      <c r="FG104" s="34"/>
      <c r="FH104" s="34"/>
      <c r="FI104" s="34"/>
      <c r="FJ104" s="34"/>
      <c r="FK104" s="34"/>
      <c r="FL104" s="34"/>
      <c r="FM104" s="34"/>
      <c r="FN104" s="34"/>
      <c r="FO104" s="34"/>
      <c r="FP104" s="34"/>
      <c r="FQ104" s="34"/>
      <c r="FR104" s="34"/>
      <c r="FS104" s="34"/>
      <c r="FT104" s="34"/>
      <c r="FU104" s="34"/>
      <c r="FV104" s="34"/>
      <c r="FW104" s="34"/>
      <c r="FX104" s="34"/>
      <c r="FY104" s="34"/>
      <c r="FZ104" s="34"/>
      <c r="GA104" s="34"/>
      <c r="GB104" s="34"/>
      <c r="GC104" s="34"/>
      <c r="GD104" s="34"/>
      <c r="GE104" s="34"/>
      <c r="GF104" s="34"/>
      <c r="GG104" s="34"/>
      <c r="GH104" s="34"/>
      <c r="GI104" s="34"/>
      <c r="GJ104" s="34"/>
      <c r="GK104" s="34"/>
      <c r="GL104" s="34"/>
      <c r="GM104" s="34"/>
      <c r="GN104" s="34"/>
      <c r="GO104" s="34"/>
      <c r="GP104" s="34"/>
      <c r="GQ104" s="34"/>
      <c r="GR104" s="34"/>
      <c r="GS104" s="34"/>
      <c r="GT104" s="34"/>
      <c r="GU104" s="34"/>
      <c r="GV104" s="34"/>
      <c r="GW104" s="34"/>
      <c r="GX104" s="34"/>
      <c r="GY104" s="34"/>
      <c r="GZ104" s="34"/>
      <c r="HA104" s="34"/>
      <c r="HB104" s="34"/>
      <c r="HC104" s="34"/>
      <c r="HD104" s="34"/>
      <c r="HE104" s="34"/>
      <c r="HF104" s="34"/>
      <c r="HG104" s="34"/>
      <c r="HH104" s="34"/>
      <c r="HI104" s="34"/>
      <c r="HJ104" s="34"/>
      <c r="HK104" s="34"/>
      <c r="HL104" s="34"/>
      <c r="HM104" s="34"/>
      <c r="HN104" s="34"/>
      <c r="HO104" s="34"/>
      <c r="HP104" s="34"/>
      <c r="HQ104" s="34"/>
      <c r="HR104" s="34"/>
      <c r="HS104" s="34"/>
      <c r="HT104" s="34"/>
      <c r="HU104" s="34"/>
      <c r="HV104" s="34"/>
      <c r="HW104" s="34"/>
      <c r="HX104" s="34"/>
      <c r="HY104" s="34"/>
      <c r="HZ104" s="34"/>
      <c r="IA104" s="34"/>
      <c r="IB104" s="34"/>
      <c r="IC104" s="34"/>
      <c r="ID104" s="34"/>
      <c r="IE104" s="34"/>
      <c r="IF104" s="34"/>
      <c r="IG104" s="34"/>
      <c r="IH104" s="34"/>
      <c r="II104" s="34"/>
      <c r="IJ104" s="34"/>
      <c r="IK104" s="34"/>
      <c r="IL104" s="34"/>
      <c r="IM104" s="34"/>
      <c r="IN104" s="34"/>
      <c r="IO104" s="34"/>
      <c r="IP104" s="34"/>
      <c r="IQ104" s="34"/>
      <c r="IR104" s="34"/>
      <c r="IS104" s="34"/>
      <c r="IT104" s="34"/>
      <c r="IU104" s="34"/>
      <c r="IV104" s="34"/>
    </row>
    <row r="105" spans="1:256">
      <c r="A105" s="34"/>
      <c r="B105" s="34"/>
      <c r="C105" s="521"/>
      <c r="D105" s="521"/>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c r="EV105" s="34"/>
      <c r="EW105" s="34"/>
      <c r="EX105" s="34"/>
      <c r="EY105" s="34"/>
      <c r="EZ105" s="34"/>
      <c r="FA105" s="34"/>
      <c r="FB105" s="34"/>
      <c r="FC105" s="34"/>
      <c r="FD105" s="34"/>
      <c r="FE105" s="34"/>
      <c r="FF105" s="34"/>
      <c r="FG105" s="34"/>
      <c r="FH105" s="34"/>
      <c r="FI105" s="34"/>
      <c r="FJ105" s="34"/>
      <c r="FK105" s="34"/>
      <c r="FL105" s="34"/>
      <c r="FM105" s="34"/>
      <c r="FN105" s="34"/>
      <c r="FO105" s="34"/>
      <c r="FP105" s="34"/>
      <c r="FQ105" s="34"/>
      <c r="FR105" s="34"/>
      <c r="FS105" s="34"/>
      <c r="FT105" s="34"/>
      <c r="FU105" s="34"/>
      <c r="FV105" s="34"/>
      <c r="FW105" s="34"/>
      <c r="FX105" s="34"/>
      <c r="FY105" s="34"/>
      <c r="FZ105" s="34"/>
      <c r="GA105" s="34"/>
      <c r="GB105" s="34"/>
      <c r="GC105" s="34"/>
      <c r="GD105" s="34"/>
      <c r="GE105" s="34"/>
      <c r="GF105" s="34"/>
      <c r="GG105" s="34"/>
      <c r="GH105" s="34"/>
      <c r="GI105" s="34"/>
      <c r="GJ105" s="34"/>
      <c r="GK105" s="34"/>
      <c r="GL105" s="34"/>
      <c r="GM105" s="34"/>
      <c r="GN105" s="34"/>
      <c r="GO105" s="34"/>
      <c r="GP105" s="34"/>
      <c r="GQ105" s="34"/>
      <c r="GR105" s="34"/>
      <c r="GS105" s="34"/>
      <c r="GT105" s="34"/>
      <c r="GU105" s="34"/>
      <c r="GV105" s="34"/>
      <c r="GW105" s="34"/>
      <c r="GX105" s="34"/>
      <c r="GY105" s="34"/>
      <c r="GZ105" s="34"/>
      <c r="HA105" s="34"/>
      <c r="HB105" s="34"/>
      <c r="HC105" s="34"/>
      <c r="HD105" s="34"/>
      <c r="HE105" s="34"/>
      <c r="HF105" s="34"/>
      <c r="HG105" s="34"/>
      <c r="HH105" s="34"/>
      <c r="HI105" s="34"/>
      <c r="HJ105" s="34"/>
      <c r="HK105" s="34"/>
      <c r="HL105" s="34"/>
      <c r="HM105" s="34"/>
      <c r="HN105" s="34"/>
      <c r="HO105" s="34"/>
      <c r="HP105" s="34"/>
      <c r="HQ105" s="34"/>
      <c r="HR105" s="34"/>
      <c r="HS105" s="34"/>
      <c r="HT105" s="34"/>
      <c r="HU105" s="34"/>
      <c r="HV105" s="34"/>
      <c r="HW105" s="34"/>
      <c r="HX105" s="34"/>
      <c r="HY105" s="34"/>
      <c r="HZ105" s="34"/>
      <c r="IA105" s="34"/>
      <c r="IB105" s="34"/>
      <c r="IC105" s="34"/>
      <c r="ID105" s="34"/>
      <c r="IE105" s="34"/>
      <c r="IF105" s="34"/>
      <c r="IG105" s="34"/>
      <c r="IH105" s="34"/>
      <c r="II105" s="34"/>
      <c r="IJ105" s="34"/>
      <c r="IK105" s="34"/>
      <c r="IL105" s="34"/>
      <c r="IM105" s="34"/>
      <c r="IN105" s="34"/>
      <c r="IO105" s="34"/>
      <c r="IP105" s="34"/>
      <c r="IQ105" s="34"/>
      <c r="IR105" s="34"/>
      <c r="IS105" s="34"/>
      <c r="IT105" s="34"/>
      <c r="IU105" s="34"/>
      <c r="IV105" s="34"/>
    </row>
    <row r="106" spans="1:256">
      <c r="A106" s="34" t="s">
        <v>396</v>
      </c>
      <c r="B106" s="34" t="s">
        <v>1022</v>
      </c>
      <c r="C106" s="521">
        <f>C182</f>
        <v>12816895</v>
      </c>
      <c r="D106" s="521"/>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4"/>
      <c r="FV106" s="34"/>
      <c r="FW106" s="34"/>
      <c r="FX106" s="34"/>
      <c r="FY106" s="34"/>
      <c r="FZ106" s="34"/>
      <c r="GA106" s="34"/>
      <c r="GB106" s="34"/>
      <c r="GC106" s="34"/>
      <c r="GD106" s="34"/>
      <c r="GE106" s="34"/>
      <c r="GF106" s="34"/>
      <c r="GG106" s="34"/>
      <c r="GH106" s="34"/>
      <c r="GI106" s="34"/>
      <c r="GJ106" s="34"/>
      <c r="GK106" s="34"/>
      <c r="GL106" s="34"/>
      <c r="GM106" s="34"/>
      <c r="GN106" s="34"/>
      <c r="GO106" s="34"/>
      <c r="GP106" s="34"/>
      <c r="GQ106" s="34"/>
      <c r="GR106" s="34"/>
      <c r="GS106" s="34"/>
      <c r="GT106" s="34"/>
      <c r="GU106" s="34"/>
      <c r="GV106" s="34"/>
      <c r="GW106" s="34"/>
      <c r="GX106" s="34"/>
      <c r="GY106" s="34"/>
      <c r="GZ106" s="34"/>
      <c r="HA106" s="34"/>
      <c r="HB106" s="34"/>
      <c r="HC106" s="34"/>
      <c r="HD106" s="34"/>
      <c r="HE106" s="34"/>
      <c r="HF106" s="34"/>
      <c r="HG106" s="34"/>
      <c r="HH106" s="34"/>
      <c r="HI106" s="34"/>
      <c r="HJ106" s="34"/>
      <c r="HK106" s="34"/>
      <c r="HL106" s="34"/>
      <c r="HM106" s="34"/>
      <c r="HN106" s="34"/>
      <c r="HO106" s="34"/>
      <c r="HP106" s="34"/>
      <c r="HQ106" s="34"/>
      <c r="HR106" s="34"/>
      <c r="HS106" s="34"/>
      <c r="HT106" s="34"/>
      <c r="HU106" s="34"/>
      <c r="HV106" s="34"/>
      <c r="HW106" s="34"/>
      <c r="HX106" s="34"/>
      <c r="HY106" s="34"/>
      <c r="HZ106" s="34"/>
      <c r="IA106" s="34"/>
      <c r="IB106" s="34"/>
      <c r="IC106" s="34"/>
      <c r="ID106" s="34"/>
      <c r="IE106" s="34"/>
      <c r="IF106" s="34"/>
      <c r="IG106" s="34"/>
      <c r="IH106" s="34"/>
      <c r="II106" s="34"/>
      <c r="IJ106" s="34"/>
      <c r="IK106" s="34"/>
      <c r="IL106" s="34"/>
      <c r="IM106" s="34"/>
      <c r="IN106" s="34"/>
      <c r="IO106" s="34"/>
      <c r="IP106" s="34"/>
      <c r="IQ106" s="34"/>
      <c r="IR106" s="34"/>
      <c r="IS106" s="34"/>
      <c r="IT106" s="34"/>
      <c r="IU106" s="34"/>
      <c r="IV106" s="34"/>
    </row>
    <row r="107" spans="1:256" ht="15.75">
      <c r="A107" s="34"/>
      <c r="B107" s="931"/>
      <c r="C107" s="521"/>
      <c r="D107" s="521"/>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c r="FG107" s="34"/>
      <c r="FH107" s="34"/>
      <c r="FI107" s="34"/>
      <c r="FJ107" s="34"/>
      <c r="FK107" s="34"/>
      <c r="FL107" s="34"/>
      <c r="FM107" s="34"/>
      <c r="FN107" s="34"/>
      <c r="FO107" s="34"/>
      <c r="FP107" s="34"/>
      <c r="FQ107" s="34"/>
      <c r="FR107" s="34"/>
      <c r="FS107" s="34"/>
      <c r="FT107" s="34"/>
      <c r="FU107" s="34"/>
      <c r="FV107" s="34"/>
      <c r="FW107" s="34"/>
      <c r="FX107" s="34"/>
      <c r="FY107" s="34"/>
      <c r="FZ107" s="34"/>
      <c r="GA107" s="34"/>
      <c r="GB107" s="34"/>
      <c r="GC107" s="34"/>
      <c r="GD107" s="34"/>
      <c r="GE107" s="34"/>
      <c r="GF107" s="34"/>
      <c r="GG107" s="34"/>
      <c r="GH107" s="34"/>
      <c r="GI107" s="34"/>
      <c r="GJ107" s="34"/>
      <c r="GK107" s="34"/>
      <c r="GL107" s="34"/>
      <c r="GM107" s="34"/>
      <c r="GN107" s="34"/>
      <c r="GO107" s="34"/>
      <c r="GP107" s="34"/>
      <c r="GQ107" s="34"/>
      <c r="GR107" s="34"/>
      <c r="GS107" s="34"/>
      <c r="GT107" s="34"/>
      <c r="GU107" s="34"/>
      <c r="GV107" s="34"/>
      <c r="GW107" s="34"/>
      <c r="GX107" s="34"/>
      <c r="GY107" s="34"/>
      <c r="GZ107" s="34"/>
      <c r="HA107" s="34"/>
      <c r="HB107" s="34"/>
      <c r="HC107" s="34"/>
      <c r="HD107" s="34"/>
      <c r="HE107" s="34"/>
      <c r="HF107" s="34"/>
      <c r="HG107" s="34"/>
      <c r="HH107" s="34"/>
      <c r="HI107" s="34"/>
      <c r="HJ107" s="34"/>
      <c r="HK107" s="34"/>
      <c r="HL107" s="34"/>
      <c r="HM107" s="34"/>
      <c r="HN107" s="34"/>
      <c r="HO107" s="34"/>
      <c r="HP107" s="34"/>
      <c r="HQ107" s="34"/>
      <c r="HR107" s="34"/>
      <c r="HS107" s="34"/>
      <c r="HT107" s="34"/>
      <c r="HU107" s="34"/>
      <c r="HV107" s="34"/>
      <c r="HW107" s="34"/>
      <c r="HX107" s="34"/>
      <c r="HY107" s="34"/>
      <c r="HZ107" s="34"/>
      <c r="IA107" s="34"/>
      <c r="IB107" s="34"/>
      <c r="IC107" s="34"/>
      <c r="ID107" s="34"/>
      <c r="IE107" s="34"/>
      <c r="IF107" s="34"/>
      <c r="IG107" s="34"/>
      <c r="IH107" s="34"/>
      <c r="II107" s="34"/>
      <c r="IJ107" s="34"/>
      <c r="IK107" s="34"/>
      <c r="IL107" s="34"/>
      <c r="IM107" s="34"/>
      <c r="IN107" s="34"/>
      <c r="IO107" s="34"/>
      <c r="IP107" s="34"/>
      <c r="IQ107" s="34"/>
      <c r="IR107" s="34"/>
      <c r="IS107" s="34"/>
      <c r="IT107" s="34"/>
      <c r="IU107" s="34"/>
      <c r="IV107" s="34"/>
    </row>
    <row r="108" spans="1:256">
      <c r="A108" s="34" t="s">
        <v>1025</v>
      </c>
      <c r="B108" s="34" t="s">
        <v>397</v>
      </c>
      <c r="C108" s="521">
        <f>'94'!D30</f>
        <v>4346814</v>
      </c>
      <c r="D108" s="521"/>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c r="FG108" s="34"/>
      <c r="FH108" s="34"/>
      <c r="FI108" s="34"/>
      <c r="FJ108" s="34"/>
      <c r="FK108" s="34"/>
      <c r="FL108" s="34"/>
      <c r="FM108" s="34"/>
      <c r="FN108" s="34"/>
      <c r="FO108" s="34"/>
      <c r="FP108" s="34"/>
      <c r="FQ108" s="34"/>
      <c r="FR108" s="34"/>
      <c r="FS108" s="34"/>
      <c r="FT108" s="34"/>
      <c r="FU108" s="34"/>
      <c r="FV108" s="34"/>
      <c r="FW108" s="34"/>
      <c r="FX108" s="34"/>
      <c r="FY108" s="34"/>
      <c r="FZ108" s="34"/>
      <c r="GA108" s="34"/>
      <c r="GB108" s="34"/>
      <c r="GC108" s="34"/>
      <c r="GD108" s="34"/>
      <c r="GE108" s="34"/>
      <c r="GF108" s="34"/>
      <c r="GG108" s="34"/>
      <c r="GH108" s="34"/>
      <c r="GI108" s="34"/>
      <c r="GJ108" s="34"/>
      <c r="GK108" s="34"/>
      <c r="GL108" s="34"/>
      <c r="GM108" s="34"/>
      <c r="GN108" s="34"/>
      <c r="GO108" s="34"/>
      <c r="GP108" s="34"/>
      <c r="GQ108" s="34"/>
      <c r="GR108" s="34"/>
      <c r="GS108" s="34"/>
      <c r="GT108" s="34"/>
      <c r="GU108" s="34"/>
      <c r="GV108" s="34"/>
      <c r="GW108" s="34"/>
      <c r="GX108" s="34"/>
      <c r="GY108" s="34"/>
      <c r="GZ108" s="34"/>
      <c r="HA108" s="34"/>
      <c r="HB108" s="34"/>
      <c r="HC108" s="34"/>
      <c r="HD108" s="34"/>
      <c r="HE108" s="34"/>
      <c r="HF108" s="34"/>
      <c r="HG108" s="34"/>
      <c r="HH108" s="34"/>
      <c r="HI108" s="34"/>
      <c r="HJ108" s="34"/>
      <c r="HK108" s="34"/>
      <c r="HL108" s="34"/>
      <c r="HM108" s="34"/>
      <c r="HN108" s="34"/>
      <c r="HO108" s="34"/>
      <c r="HP108" s="34"/>
      <c r="HQ108" s="34"/>
      <c r="HR108" s="34"/>
      <c r="HS108" s="34"/>
      <c r="HT108" s="34"/>
      <c r="HU108" s="34"/>
      <c r="HV108" s="34"/>
      <c r="HW108" s="34"/>
      <c r="HX108" s="34"/>
      <c r="HY108" s="34"/>
      <c r="HZ108" s="34"/>
      <c r="IA108" s="34"/>
      <c r="IB108" s="34"/>
      <c r="IC108" s="34"/>
      <c r="ID108" s="34"/>
      <c r="IE108" s="34"/>
      <c r="IF108" s="34"/>
      <c r="IG108" s="34"/>
      <c r="IH108" s="34"/>
      <c r="II108" s="34"/>
      <c r="IJ108" s="34"/>
      <c r="IK108" s="34"/>
      <c r="IL108" s="34"/>
      <c r="IM108" s="34"/>
      <c r="IN108" s="34"/>
      <c r="IO108" s="34"/>
      <c r="IP108" s="34"/>
      <c r="IQ108" s="34"/>
      <c r="IR108" s="34"/>
      <c r="IS108" s="34"/>
      <c r="IT108" s="34"/>
      <c r="IU108" s="34"/>
      <c r="IV108" s="34"/>
    </row>
    <row r="109" spans="1:256" ht="15.75">
      <c r="A109" s="34"/>
      <c r="B109" s="931"/>
      <c r="C109" s="521"/>
      <c r="D109" s="521"/>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c r="FG109" s="34"/>
      <c r="FH109" s="34"/>
      <c r="FI109" s="34"/>
      <c r="FJ109" s="34"/>
      <c r="FK109" s="34"/>
      <c r="FL109" s="34"/>
      <c r="FM109" s="34"/>
      <c r="FN109" s="34"/>
      <c r="FO109" s="34"/>
      <c r="FP109" s="34"/>
      <c r="FQ109" s="34"/>
      <c r="FR109" s="34"/>
      <c r="FS109" s="34"/>
      <c r="FT109" s="34"/>
      <c r="FU109" s="34"/>
      <c r="FV109" s="34"/>
      <c r="FW109" s="34"/>
      <c r="FX109" s="34"/>
      <c r="FY109" s="34"/>
      <c r="FZ109" s="34"/>
      <c r="GA109" s="34"/>
      <c r="GB109" s="34"/>
      <c r="GC109" s="34"/>
      <c r="GD109" s="34"/>
      <c r="GE109" s="34"/>
      <c r="GF109" s="34"/>
      <c r="GG109" s="34"/>
      <c r="GH109" s="34"/>
      <c r="GI109" s="34"/>
      <c r="GJ109" s="34"/>
      <c r="GK109" s="34"/>
      <c r="GL109" s="34"/>
      <c r="GM109" s="34"/>
      <c r="GN109" s="34"/>
      <c r="GO109" s="34"/>
      <c r="GP109" s="34"/>
      <c r="GQ109" s="34"/>
      <c r="GR109" s="34"/>
      <c r="GS109" s="34"/>
      <c r="GT109" s="34"/>
      <c r="GU109" s="34"/>
      <c r="GV109" s="34"/>
      <c r="GW109" s="34"/>
      <c r="GX109" s="34"/>
      <c r="GY109" s="34"/>
      <c r="GZ109" s="34"/>
      <c r="HA109" s="34"/>
      <c r="HB109" s="34"/>
      <c r="HC109" s="34"/>
      <c r="HD109" s="34"/>
      <c r="HE109" s="34"/>
      <c r="HF109" s="34"/>
      <c r="HG109" s="34"/>
      <c r="HH109" s="34"/>
      <c r="HI109" s="34"/>
      <c r="HJ109" s="34"/>
      <c r="HK109" s="34"/>
      <c r="HL109" s="34"/>
      <c r="HM109" s="34"/>
      <c r="HN109" s="34"/>
      <c r="HO109" s="34"/>
      <c r="HP109" s="34"/>
      <c r="HQ109" s="34"/>
      <c r="HR109" s="34"/>
      <c r="HS109" s="34"/>
      <c r="HT109" s="34"/>
      <c r="HU109" s="34"/>
      <c r="HV109" s="34"/>
      <c r="HW109" s="34"/>
      <c r="HX109" s="34"/>
      <c r="HY109" s="34"/>
      <c r="HZ109" s="34"/>
      <c r="IA109" s="34"/>
      <c r="IB109" s="34"/>
      <c r="IC109" s="34"/>
      <c r="ID109" s="34"/>
      <c r="IE109" s="34"/>
      <c r="IF109" s="34"/>
      <c r="IG109" s="34"/>
      <c r="IH109" s="34"/>
      <c r="II109" s="34"/>
      <c r="IJ109" s="34"/>
      <c r="IK109" s="34"/>
      <c r="IL109" s="34"/>
      <c r="IM109" s="34"/>
      <c r="IN109" s="34"/>
      <c r="IO109" s="34"/>
      <c r="IP109" s="34"/>
      <c r="IQ109" s="34"/>
      <c r="IR109" s="34"/>
      <c r="IS109" s="34"/>
      <c r="IT109" s="34"/>
      <c r="IU109" s="34"/>
      <c r="IV109" s="34"/>
    </row>
    <row r="110" spans="1:256">
      <c r="A110" s="34" t="s">
        <v>1023</v>
      </c>
      <c r="B110" s="34" t="s">
        <v>398</v>
      </c>
      <c r="C110" s="521">
        <f>'94'!D22</f>
        <v>11453555</v>
      </c>
      <c r="D110" s="521"/>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c r="EU110" s="34"/>
      <c r="EV110" s="34"/>
      <c r="EW110" s="34"/>
      <c r="EX110" s="34"/>
      <c r="EY110" s="34"/>
      <c r="EZ110" s="34"/>
      <c r="FA110" s="34"/>
      <c r="FB110" s="34"/>
      <c r="FC110" s="34"/>
      <c r="FD110" s="34"/>
      <c r="FE110" s="34"/>
      <c r="FF110" s="34"/>
      <c r="FG110" s="34"/>
      <c r="FH110" s="34"/>
      <c r="FI110" s="34"/>
      <c r="FJ110" s="34"/>
      <c r="FK110" s="34"/>
      <c r="FL110" s="34"/>
      <c r="FM110" s="34"/>
      <c r="FN110" s="34"/>
      <c r="FO110" s="34"/>
      <c r="FP110" s="34"/>
      <c r="FQ110" s="34"/>
      <c r="FR110" s="34"/>
      <c r="FS110" s="34"/>
      <c r="FT110" s="34"/>
      <c r="FU110" s="34"/>
      <c r="FV110" s="34"/>
      <c r="FW110" s="34"/>
      <c r="FX110" s="34"/>
      <c r="FY110" s="34"/>
      <c r="FZ110" s="34"/>
      <c r="GA110" s="34"/>
      <c r="GB110" s="34"/>
      <c r="GC110" s="34"/>
      <c r="GD110" s="34"/>
      <c r="GE110" s="34"/>
      <c r="GF110" s="34"/>
      <c r="GG110" s="34"/>
      <c r="GH110" s="34"/>
      <c r="GI110" s="34"/>
      <c r="GJ110" s="34"/>
      <c r="GK110" s="34"/>
      <c r="GL110" s="34"/>
      <c r="GM110" s="34"/>
      <c r="GN110" s="34"/>
      <c r="GO110" s="34"/>
      <c r="GP110" s="34"/>
      <c r="GQ110" s="34"/>
      <c r="GR110" s="34"/>
      <c r="GS110" s="34"/>
      <c r="GT110" s="34"/>
      <c r="GU110" s="34"/>
      <c r="GV110" s="34"/>
      <c r="GW110" s="34"/>
      <c r="GX110" s="34"/>
      <c r="GY110" s="34"/>
      <c r="GZ110" s="34"/>
      <c r="HA110" s="34"/>
      <c r="HB110" s="34"/>
      <c r="HC110" s="34"/>
      <c r="HD110" s="34"/>
      <c r="HE110" s="34"/>
      <c r="HF110" s="34"/>
      <c r="HG110" s="34"/>
      <c r="HH110" s="34"/>
      <c r="HI110" s="34"/>
      <c r="HJ110" s="34"/>
      <c r="HK110" s="34"/>
      <c r="HL110" s="34"/>
      <c r="HM110" s="34"/>
      <c r="HN110" s="34"/>
      <c r="HO110" s="34"/>
      <c r="HP110" s="34"/>
      <c r="HQ110" s="34"/>
      <c r="HR110" s="34"/>
      <c r="HS110" s="34"/>
      <c r="HT110" s="34"/>
      <c r="HU110" s="34"/>
      <c r="HV110" s="34"/>
      <c r="HW110" s="34"/>
      <c r="HX110" s="34"/>
      <c r="HY110" s="34"/>
      <c r="HZ110" s="34"/>
      <c r="IA110" s="34"/>
      <c r="IB110" s="34"/>
      <c r="IC110" s="34"/>
      <c r="ID110" s="34"/>
      <c r="IE110" s="34"/>
      <c r="IF110" s="34"/>
      <c r="IG110" s="34"/>
      <c r="IH110" s="34"/>
      <c r="II110" s="34"/>
      <c r="IJ110" s="34"/>
      <c r="IK110" s="34"/>
      <c r="IL110" s="34"/>
      <c r="IM110" s="34"/>
      <c r="IN110" s="34"/>
      <c r="IO110" s="34"/>
      <c r="IP110" s="34"/>
      <c r="IQ110" s="34"/>
      <c r="IR110" s="34"/>
      <c r="IS110" s="34"/>
      <c r="IT110" s="34"/>
      <c r="IU110" s="34"/>
      <c r="IV110" s="34"/>
    </row>
    <row r="111" spans="1:256">
      <c r="A111" s="34"/>
      <c r="B111" s="34"/>
      <c r="C111" s="521"/>
      <c r="D111" s="521"/>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c r="ET111" s="34"/>
      <c r="EU111" s="34"/>
      <c r="EV111" s="34"/>
      <c r="EW111" s="34"/>
      <c r="EX111" s="34"/>
      <c r="EY111" s="34"/>
      <c r="EZ111" s="34"/>
      <c r="FA111" s="34"/>
      <c r="FB111" s="34"/>
      <c r="FC111" s="34"/>
      <c r="FD111" s="34"/>
      <c r="FE111" s="34"/>
      <c r="FF111" s="34"/>
      <c r="FG111" s="34"/>
      <c r="FH111" s="34"/>
      <c r="FI111" s="34"/>
      <c r="FJ111" s="34"/>
      <c r="FK111" s="34"/>
      <c r="FL111" s="34"/>
      <c r="FM111" s="34"/>
      <c r="FN111" s="34"/>
      <c r="FO111" s="34"/>
      <c r="FP111" s="34"/>
      <c r="FQ111" s="34"/>
      <c r="FR111" s="34"/>
      <c r="FS111" s="34"/>
      <c r="FT111" s="34"/>
      <c r="FU111" s="34"/>
      <c r="FV111" s="34"/>
      <c r="FW111" s="34"/>
      <c r="FX111" s="34"/>
      <c r="FY111" s="34"/>
      <c r="FZ111" s="34"/>
      <c r="GA111" s="34"/>
      <c r="GB111" s="34"/>
      <c r="GC111" s="34"/>
      <c r="GD111" s="34"/>
      <c r="GE111" s="34"/>
      <c r="GF111" s="34"/>
      <c r="GG111" s="34"/>
      <c r="GH111" s="34"/>
      <c r="GI111" s="34"/>
      <c r="GJ111" s="34"/>
      <c r="GK111" s="34"/>
      <c r="GL111" s="34"/>
      <c r="GM111" s="34"/>
      <c r="GN111" s="34"/>
      <c r="GO111" s="34"/>
      <c r="GP111" s="34"/>
      <c r="GQ111" s="34"/>
      <c r="GR111" s="34"/>
      <c r="GS111" s="34"/>
      <c r="GT111" s="34"/>
      <c r="GU111" s="34"/>
      <c r="GV111" s="34"/>
      <c r="GW111" s="34"/>
      <c r="GX111" s="34"/>
      <c r="GY111" s="34"/>
      <c r="GZ111" s="34"/>
      <c r="HA111" s="34"/>
      <c r="HB111" s="34"/>
      <c r="HC111" s="34"/>
      <c r="HD111" s="34"/>
      <c r="HE111" s="34"/>
      <c r="HF111" s="34"/>
      <c r="HG111" s="34"/>
      <c r="HH111" s="34"/>
      <c r="HI111" s="34"/>
      <c r="HJ111" s="34"/>
      <c r="HK111" s="34"/>
      <c r="HL111" s="34"/>
      <c r="HM111" s="34"/>
      <c r="HN111" s="34"/>
      <c r="HO111" s="34"/>
      <c r="HP111" s="34"/>
      <c r="HQ111" s="34"/>
      <c r="HR111" s="34"/>
      <c r="HS111" s="34"/>
      <c r="HT111" s="34"/>
      <c r="HU111" s="34"/>
      <c r="HV111" s="34"/>
      <c r="HW111" s="34"/>
      <c r="HX111" s="34"/>
      <c r="HY111" s="34"/>
      <c r="HZ111" s="34"/>
      <c r="IA111" s="34"/>
      <c r="IB111" s="34"/>
      <c r="IC111" s="34"/>
      <c r="ID111" s="34"/>
      <c r="IE111" s="34"/>
      <c r="IF111" s="34"/>
      <c r="IG111" s="34"/>
      <c r="IH111" s="34"/>
      <c r="II111" s="34"/>
      <c r="IJ111" s="34"/>
      <c r="IK111" s="34"/>
      <c r="IL111" s="34"/>
      <c r="IM111" s="34"/>
      <c r="IN111" s="34"/>
      <c r="IO111" s="34"/>
      <c r="IP111" s="34"/>
      <c r="IQ111" s="34"/>
      <c r="IR111" s="34"/>
      <c r="IS111" s="34"/>
      <c r="IT111" s="34"/>
      <c r="IU111" s="34"/>
      <c r="IV111" s="34"/>
    </row>
    <row r="112" spans="1:256">
      <c r="A112" s="34" t="s">
        <v>399</v>
      </c>
      <c r="B112" s="34" t="s">
        <v>1022</v>
      </c>
      <c r="C112" s="521">
        <f>C114-SUM(C100:C110)</f>
        <v>10985832</v>
      </c>
      <c r="D112" s="521"/>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c r="EU112" s="34"/>
      <c r="EV112" s="34"/>
      <c r="EW112" s="34"/>
      <c r="EX112" s="34"/>
      <c r="EY112" s="34"/>
      <c r="EZ112" s="34"/>
      <c r="FA112" s="34"/>
      <c r="FB112" s="34"/>
      <c r="FC112" s="34"/>
      <c r="FD112" s="34"/>
      <c r="FE112" s="34"/>
      <c r="FF112" s="34"/>
      <c r="FG112" s="34"/>
      <c r="FH112" s="34"/>
      <c r="FI112" s="34"/>
      <c r="FJ112" s="34"/>
      <c r="FK112" s="34"/>
      <c r="FL112" s="34"/>
      <c r="FM112" s="34"/>
      <c r="FN112" s="34"/>
      <c r="FO112" s="34"/>
      <c r="FP112" s="34"/>
      <c r="FQ112" s="34"/>
      <c r="FR112" s="34"/>
      <c r="FS112" s="34"/>
      <c r="FT112" s="34"/>
      <c r="FU112" s="34"/>
      <c r="FV112" s="34"/>
      <c r="FW112" s="34"/>
      <c r="FX112" s="34"/>
      <c r="FY112" s="34"/>
      <c r="FZ112" s="34"/>
      <c r="GA112" s="34"/>
      <c r="GB112" s="34"/>
      <c r="GC112" s="34"/>
      <c r="GD112" s="34"/>
      <c r="GE112" s="34"/>
      <c r="GF112" s="34"/>
      <c r="GG112" s="34"/>
      <c r="GH112" s="34"/>
      <c r="GI112" s="34"/>
      <c r="GJ112" s="34"/>
      <c r="GK112" s="34"/>
      <c r="GL112" s="34"/>
      <c r="GM112" s="34"/>
      <c r="GN112" s="34"/>
      <c r="GO112" s="34"/>
      <c r="GP112" s="34"/>
      <c r="GQ112" s="34"/>
      <c r="GR112" s="34"/>
      <c r="GS112" s="34"/>
      <c r="GT112" s="34"/>
      <c r="GU112" s="34"/>
      <c r="GV112" s="34"/>
      <c r="GW112" s="34"/>
      <c r="GX112" s="34"/>
      <c r="GY112" s="34"/>
      <c r="GZ112" s="34"/>
      <c r="HA112" s="34"/>
      <c r="HB112" s="34"/>
      <c r="HC112" s="34"/>
      <c r="HD112" s="34"/>
      <c r="HE112" s="34"/>
      <c r="HF112" s="34"/>
      <c r="HG112" s="34"/>
      <c r="HH112" s="34"/>
      <c r="HI112" s="34"/>
      <c r="HJ112" s="34"/>
      <c r="HK112" s="34"/>
      <c r="HL112" s="34"/>
      <c r="HM112" s="34"/>
      <c r="HN112" s="34"/>
      <c r="HO112" s="34"/>
      <c r="HP112" s="34"/>
      <c r="HQ112" s="34"/>
      <c r="HR112" s="34"/>
      <c r="HS112" s="34"/>
      <c r="HT112" s="34"/>
      <c r="HU112" s="34"/>
      <c r="HV112" s="34"/>
      <c r="HW112" s="34"/>
      <c r="HX112" s="34"/>
      <c r="HY112" s="34"/>
      <c r="HZ112" s="34"/>
      <c r="IA112" s="34"/>
      <c r="IB112" s="34"/>
      <c r="IC112" s="34"/>
      <c r="ID112" s="34"/>
      <c r="IE112" s="34"/>
      <c r="IF112" s="34"/>
      <c r="IG112" s="34"/>
      <c r="IH112" s="34"/>
      <c r="II112" s="34"/>
      <c r="IJ112" s="34"/>
      <c r="IK112" s="34"/>
      <c r="IL112" s="34"/>
      <c r="IM112" s="34"/>
      <c r="IN112" s="34"/>
      <c r="IO112" s="34"/>
      <c r="IP112" s="34"/>
      <c r="IQ112" s="34"/>
      <c r="IR112" s="34"/>
      <c r="IS112" s="34"/>
      <c r="IT112" s="34"/>
      <c r="IU112" s="34"/>
      <c r="IV112" s="34"/>
    </row>
    <row r="113" spans="1:256">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34"/>
      <c r="FI113" s="34"/>
      <c r="FJ113" s="34"/>
      <c r="FK113" s="34"/>
      <c r="FL113" s="34"/>
      <c r="FM113" s="34"/>
      <c r="FN113" s="34"/>
      <c r="FO113" s="34"/>
      <c r="FP113" s="34"/>
      <c r="FQ113" s="34"/>
      <c r="FR113" s="34"/>
      <c r="FS113" s="34"/>
      <c r="FT113" s="34"/>
      <c r="FU113" s="34"/>
      <c r="FV113" s="34"/>
      <c r="FW113" s="34"/>
      <c r="FX113" s="34"/>
      <c r="FY113" s="34"/>
      <c r="FZ113" s="34"/>
      <c r="GA113" s="34"/>
      <c r="GB113" s="34"/>
      <c r="GC113" s="34"/>
      <c r="GD113" s="34"/>
      <c r="GE113" s="34"/>
      <c r="GF113" s="34"/>
      <c r="GG113" s="34"/>
      <c r="GH113" s="34"/>
      <c r="GI113" s="34"/>
      <c r="GJ113" s="34"/>
      <c r="GK113" s="34"/>
      <c r="GL113" s="34"/>
      <c r="GM113" s="34"/>
      <c r="GN113" s="34"/>
      <c r="GO113" s="34"/>
      <c r="GP113" s="34"/>
      <c r="GQ113" s="34"/>
      <c r="GR113" s="34"/>
      <c r="GS113" s="34"/>
      <c r="GT113" s="34"/>
      <c r="GU113" s="34"/>
      <c r="GV113" s="34"/>
      <c r="GW113" s="34"/>
      <c r="GX113" s="34"/>
      <c r="GY113" s="34"/>
      <c r="GZ113" s="34"/>
      <c r="HA113" s="34"/>
      <c r="HB113" s="34"/>
      <c r="HC113" s="34"/>
      <c r="HD113" s="34"/>
      <c r="HE113" s="34"/>
      <c r="HF113" s="34"/>
      <c r="HG113" s="34"/>
      <c r="HH113" s="34"/>
      <c r="HI113" s="34"/>
      <c r="HJ113" s="34"/>
      <c r="HK113" s="34"/>
      <c r="HL113" s="34"/>
      <c r="HM113" s="34"/>
      <c r="HN113" s="34"/>
      <c r="HO113" s="34"/>
      <c r="HP113" s="34"/>
      <c r="HQ113" s="34"/>
      <c r="HR113" s="34"/>
      <c r="HS113" s="34"/>
      <c r="HT113" s="34"/>
      <c r="HU113" s="34"/>
      <c r="HV113" s="34"/>
      <c r="HW113" s="34"/>
      <c r="HX113" s="34"/>
      <c r="HY113" s="34"/>
      <c r="HZ113" s="34"/>
      <c r="IA113" s="34"/>
      <c r="IB113" s="34"/>
      <c r="IC113" s="34"/>
      <c r="ID113" s="34"/>
      <c r="IE113" s="34"/>
      <c r="IF113" s="34"/>
      <c r="IG113" s="34"/>
      <c r="IH113" s="34"/>
      <c r="II113" s="34"/>
      <c r="IJ113" s="34"/>
      <c r="IK113" s="34"/>
      <c r="IL113" s="34"/>
      <c r="IM113" s="34"/>
      <c r="IN113" s="34"/>
      <c r="IO113" s="34"/>
      <c r="IP113" s="34"/>
      <c r="IQ113" s="34"/>
      <c r="IR113" s="34"/>
      <c r="IS113" s="34"/>
      <c r="IT113" s="34"/>
      <c r="IU113" s="34"/>
      <c r="IV113" s="34"/>
    </row>
    <row r="114" spans="1:256">
      <c r="A114" s="34" t="s">
        <v>2202</v>
      </c>
      <c r="B114" s="34" t="s">
        <v>1022</v>
      </c>
      <c r="C114" s="351">
        <f>C94</f>
        <v>136148356</v>
      </c>
      <c r="D114" s="351"/>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c r="EV114" s="34"/>
      <c r="EW114" s="34"/>
      <c r="EX114" s="34"/>
      <c r="EY114" s="34"/>
      <c r="EZ114" s="34"/>
      <c r="FA114" s="34"/>
      <c r="FB114" s="34"/>
      <c r="FC114" s="34"/>
      <c r="FD114" s="34"/>
      <c r="FE114" s="34"/>
      <c r="FF114" s="34"/>
      <c r="FG114" s="34"/>
      <c r="FH114" s="34"/>
      <c r="FI114" s="34"/>
      <c r="FJ114" s="34"/>
      <c r="FK114" s="34"/>
      <c r="FL114" s="34"/>
      <c r="FM114" s="34"/>
      <c r="FN114" s="34"/>
      <c r="FO114" s="34"/>
      <c r="FP114" s="34"/>
      <c r="FQ114" s="34"/>
      <c r="FR114" s="34"/>
      <c r="FS114" s="34"/>
      <c r="FT114" s="34"/>
      <c r="FU114" s="34"/>
      <c r="FV114" s="34"/>
      <c r="FW114" s="34"/>
      <c r="FX114" s="34"/>
      <c r="FY114" s="34"/>
      <c r="FZ114" s="34"/>
      <c r="GA114" s="34"/>
      <c r="GB114" s="34"/>
      <c r="GC114" s="34"/>
      <c r="GD114" s="34"/>
      <c r="GE114" s="34"/>
      <c r="GF114" s="34"/>
      <c r="GG114" s="34"/>
      <c r="GH114" s="34"/>
      <c r="GI114" s="34"/>
      <c r="GJ114" s="34"/>
      <c r="GK114" s="34"/>
      <c r="GL114" s="34"/>
      <c r="GM114" s="34"/>
      <c r="GN114" s="34"/>
      <c r="GO114" s="34"/>
      <c r="GP114" s="34"/>
      <c r="GQ114" s="34"/>
      <c r="GR114" s="34"/>
      <c r="GS114" s="34"/>
      <c r="GT114" s="34"/>
      <c r="GU114" s="34"/>
      <c r="GV114" s="34"/>
      <c r="GW114" s="34"/>
      <c r="GX114" s="34"/>
      <c r="GY114" s="34"/>
      <c r="GZ114" s="34"/>
      <c r="HA114" s="34"/>
      <c r="HB114" s="34"/>
      <c r="HC114" s="34"/>
      <c r="HD114" s="34"/>
      <c r="HE114" s="34"/>
      <c r="HF114" s="34"/>
      <c r="HG114" s="34"/>
      <c r="HH114" s="34"/>
      <c r="HI114" s="34"/>
      <c r="HJ114" s="34"/>
      <c r="HK114" s="34"/>
      <c r="HL114" s="34"/>
      <c r="HM114" s="34"/>
      <c r="HN114" s="34"/>
      <c r="HO114" s="34"/>
      <c r="HP114" s="34"/>
      <c r="HQ114" s="34"/>
      <c r="HR114" s="34"/>
      <c r="HS114" s="34"/>
      <c r="HT114" s="34"/>
      <c r="HU114" s="34"/>
      <c r="HV114" s="34"/>
      <c r="HW114" s="34"/>
      <c r="HX114" s="34"/>
      <c r="HY114" s="34"/>
      <c r="HZ114" s="34"/>
      <c r="IA114" s="34"/>
      <c r="IB114" s="34"/>
      <c r="IC114" s="34"/>
      <c r="ID114" s="34"/>
      <c r="IE114" s="34"/>
      <c r="IF114" s="34"/>
      <c r="IG114" s="34"/>
      <c r="IH114" s="34"/>
      <c r="II114" s="34"/>
      <c r="IJ114" s="34"/>
      <c r="IK114" s="34"/>
      <c r="IL114" s="34"/>
      <c r="IM114" s="34"/>
      <c r="IN114" s="34"/>
      <c r="IO114" s="34"/>
      <c r="IP114" s="34"/>
      <c r="IQ114" s="34"/>
      <c r="IR114" s="34"/>
      <c r="IS114" s="34"/>
      <c r="IT114" s="34"/>
      <c r="IU114" s="34"/>
      <c r="IV114" s="34"/>
    </row>
    <row r="115" spans="1:256">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c r="ET115" s="34"/>
      <c r="EU115" s="34"/>
      <c r="EV115" s="34"/>
      <c r="EW115" s="34"/>
      <c r="EX115" s="34"/>
      <c r="EY115" s="34"/>
      <c r="EZ115" s="34"/>
      <c r="FA115" s="34"/>
      <c r="FB115" s="34"/>
      <c r="FC115" s="34"/>
      <c r="FD115" s="34"/>
      <c r="FE115" s="34"/>
      <c r="FF115" s="34"/>
      <c r="FG115" s="34"/>
      <c r="FH115" s="34"/>
      <c r="FI115" s="34"/>
      <c r="FJ115" s="34"/>
      <c r="FK115" s="34"/>
      <c r="FL115" s="34"/>
      <c r="FM115" s="34"/>
      <c r="FN115" s="34"/>
      <c r="FO115" s="34"/>
      <c r="FP115" s="34"/>
      <c r="FQ115" s="34"/>
      <c r="FR115" s="34"/>
      <c r="FS115" s="34"/>
      <c r="FT115" s="34"/>
      <c r="FU115" s="34"/>
      <c r="FV115" s="34"/>
      <c r="FW115" s="34"/>
      <c r="FX115" s="34"/>
      <c r="FY115" s="34"/>
      <c r="FZ115" s="34"/>
      <c r="GA115" s="34"/>
      <c r="GB115" s="34"/>
      <c r="GC115" s="34"/>
      <c r="GD115" s="34"/>
      <c r="GE115" s="34"/>
      <c r="GF115" s="34"/>
      <c r="GG115" s="34"/>
      <c r="GH115" s="34"/>
      <c r="GI115" s="34"/>
      <c r="GJ115" s="34"/>
      <c r="GK115" s="34"/>
      <c r="GL115" s="34"/>
      <c r="GM115" s="34"/>
      <c r="GN115" s="34"/>
      <c r="GO115" s="34"/>
      <c r="GP115" s="34"/>
      <c r="GQ115" s="34"/>
      <c r="GR115" s="34"/>
      <c r="GS115" s="34"/>
      <c r="GT115" s="34"/>
      <c r="GU115" s="34"/>
      <c r="GV115" s="34"/>
      <c r="GW115" s="34"/>
      <c r="GX115" s="34"/>
      <c r="GY115" s="34"/>
      <c r="GZ115" s="34"/>
      <c r="HA115" s="34"/>
      <c r="HB115" s="34"/>
      <c r="HC115" s="34"/>
      <c r="HD115" s="34"/>
      <c r="HE115" s="34"/>
      <c r="HF115" s="34"/>
      <c r="HG115" s="34"/>
      <c r="HH115" s="34"/>
      <c r="HI115" s="34"/>
      <c r="HJ115" s="34"/>
      <c r="HK115" s="34"/>
      <c r="HL115" s="34"/>
      <c r="HM115" s="34"/>
      <c r="HN115" s="34"/>
      <c r="HO115" s="34"/>
      <c r="HP115" s="34"/>
      <c r="HQ115" s="34"/>
      <c r="HR115" s="34"/>
      <c r="HS115" s="34"/>
      <c r="HT115" s="34"/>
      <c r="HU115" s="34"/>
      <c r="HV115" s="34"/>
      <c r="HW115" s="34"/>
      <c r="HX115" s="34"/>
      <c r="HY115" s="34"/>
      <c r="HZ115" s="34"/>
      <c r="IA115" s="34"/>
      <c r="IB115" s="34"/>
      <c r="IC115" s="34"/>
      <c r="ID115" s="34"/>
      <c r="IE115" s="34"/>
      <c r="IF115" s="34"/>
      <c r="IG115" s="34"/>
      <c r="IH115" s="34"/>
      <c r="II115" s="34"/>
      <c r="IJ115" s="34"/>
      <c r="IK115" s="34"/>
      <c r="IL115" s="34"/>
      <c r="IM115" s="34"/>
      <c r="IN115" s="34"/>
      <c r="IO115" s="34"/>
      <c r="IP115" s="34"/>
      <c r="IQ115" s="34"/>
      <c r="IR115" s="34"/>
      <c r="IS115" s="34"/>
      <c r="IT115" s="34"/>
      <c r="IU115" s="34"/>
      <c r="IV115" s="34"/>
    </row>
    <row r="116" spans="1:256" ht="15.75">
      <c r="A116" s="934" t="s">
        <v>400</v>
      </c>
      <c r="B116" s="934"/>
      <c r="C116" s="934"/>
      <c r="D116" s="9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4"/>
      <c r="FH116" s="34"/>
      <c r="FI116" s="34"/>
      <c r="FJ116" s="34"/>
      <c r="FK116" s="34"/>
      <c r="FL116" s="34"/>
      <c r="FM116" s="34"/>
      <c r="FN116" s="34"/>
      <c r="FO116" s="34"/>
      <c r="FP116" s="34"/>
      <c r="FQ116" s="34"/>
      <c r="FR116" s="34"/>
      <c r="FS116" s="34"/>
      <c r="FT116" s="34"/>
      <c r="FU116" s="34"/>
      <c r="FV116" s="34"/>
      <c r="FW116" s="34"/>
      <c r="FX116" s="34"/>
      <c r="FY116" s="34"/>
      <c r="FZ116" s="34"/>
      <c r="GA116" s="34"/>
      <c r="GB116" s="34"/>
      <c r="GC116" s="34"/>
      <c r="GD116" s="34"/>
      <c r="GE116" s="34"/>
      <c r="GF116" s="34"/>
      <c r="GG116" s="34"/>
      <c r="GH116" s="34"/>
      <c r="GI116" s="34"/>
      <c r="GJ116" s="34"/>
      <c r="GK116" s="34"/>
      <c r="GL116" s="34"/>
      <c r="GM116" s="34"/>
      <c r="GN116" s="34"/>
      <c r="GO116" s="34"/>
      <c r="GP116" s="34"/>
      <c r="GQ116" s="34"/>
      <c r="GR116" s="34"/>
      <c r="GS116" s="34"/>
      <c r="GT116" s="34"/>
      <c r="GU116" s="34"/>
      <c r="GV116" s="34"/>
      <c r="GW116" s="34"/>
      <c r="GX116" s="34"/>
      <c r="GY116" s="34"/>
      <c r="GZ116" s="34"/>
      <c r="HA116" s="34"/>
      <c r="HB116" s="34"/>
      <c r="HC116" s="34"/>
      <c r="HD116" s="34"/>
      <c r="HE116" s="34"/>
      <c r="HF116" s="34"/>
      <c r="HG116" s="34"/>
      <c r="HH116" s="34"/>
      <c r="HI116" s="34"/>
      <c r="HJ116" s="34"/>
      <c r="HK116" s="34"/>
      <c r="HL116" s="34"/>
      <c r="HM116" s="34"/>
      <c r="HN116" s="34"/>
      <c r="HO116" s="34"/>
      <c r="HP116" s="34"/>
      <c r="HQ116" s="34"/>
      <c r="HR116" s="34"/>
      <c r="HS116" s="34"/>
      <c r="HT116" s="34"/>
      <c r="HU116" s="34"/>
      <c r="HV116" s="34"/>
      <c r="HW116" s="34"/>
      <c r="HX116" s="34"/>
      <c r="HY116" s="34"/>
      <c r="HZ116" s="34"/>
      <c r="IA116" s="34"/>
      <c r="IB116" s="34"/>
      <c r="IC116" s="34"/>
      <c r="ID116" s="34"/>
      <c r="IE116" s="34"/>
      <c r="IF116" s="34"/>
      <c r="IG116" s="34"/>
      <c r="IH116" s="34"/>
      <c r="II116" s="34"/>
      <c r="IJ116" s="34"/>
      <c r="IK116" s="34"/>
      <c r="IL116" s="34"/>
      <c r="IM116" s="34"/>
      <c r="IN116" s="34"/>
      <c r="IO116" s="34"/>
      <c r="IP116" s="34"/>
      <c r="IQ116" s="34"/>
      <c r="IR116" s="34"/>
      <c r="IS116" s="34"/>
      <c r="IT116" s="34"/>
      <c r="IU116" s="34"/>
      <c r="IV116" s="34"/>
    </row>
    <row r="117" spans="1:256">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34"/>
      <c r="FI117" s="34"/>
      <c r="FJ117" s="34"/>
      <c r="FK117" s="34"/>
      <c r="FL117" s="34"/>
      <c r="FM117" s="34"/>
      <c r="FN117" s="34"/>
      <c r="FO117" s="34"/>
      <c r="FP117" s="34"/>
      <c r="FQ117" s="34"/>
      <c r="FR117" s="34"/>
      <c r="FS117" s="34"/>
      <c r="FT117" s="34"/>
      <c r="FU117" s="34"/>
      <c r="FV117" s="34"/>
      <c r="FW117" s="34"/>
      <c r="FX117" s="34"/>
      <c r="FY117" s="34"/>
      <c r="FZ117" s="34"/>
      <c r="GA117" s="34"/>
      <c r="GB117" s="34"/>
      <c r="GC117" s="34"/>
      <c r="GD117" s="34"/>
      <c r="GE117" s="34"/>
      <c r="GF117" s="34"/>
      <c r="GG117" s="34"/>
      <c r="GH117" s="34"/>
      <c r="GI117" s="34"/>
      <c r="GJ117" s="34"/>
      <c r="GK117" s="34"/>
      <c r="GL117" s="34"/>
      <c r="GM117" s="34"/>
      <c r="GN117" s="34"/>
      <c r="GO117" s="34"/>
      <c r="GP117" s="34"/>
      <c r="GQ117" s="34"/>
      <c r="GR117" s="34"/>
      <c r="GS117" s="34"/>
      <c r="GT117" s="34"/>
      <c r="GU117" s="34"/>
      <c r="GV117" s="34"/>
      <c r="GW117" s="34"/>
      <c r="GX117" s="34"/>
      <c r="GY117" s="34"/>
      <c r="GZ117" s="34"/>
      <c r="HA117" s="34"/>
      <c r="HB117" s="34"/>
      <c r="HC117" s="34"/>
      <c r="HD117" s="34"/>
      <c r="HE117" s="34"/>
      <c r="HF117" s="34"/>
      <c r="HG117" s="34"/>
      <c r="HH117" s="34"/>
      <c r="HI117" s="34"/>
      <c r="HJ117" s="34"/>
      <c r="HK117" s="34"/>
      <c r="HL117" s="34"/>
      <c r="HM117" s="34"/>
      <c r="HN117" s="34"/>
      <c r="HO117" s="34"/>
      <c r="HP117" s="34"/>
      <c r="HQ117" s="34"/>
      <c r="HR117" s="34"/>
      <c r="HS117" s="34"/>
      <c r="HT117" s="34"/>
      <c r="HU117" s="34"/>
      <c r="HV117" s="34"/>
      <c r="HW117" s="34"/>
      <c r="HX117" s="34"/>
      <c r="HY117" s="34"/>
      <c r="HZ117" s="34"/>
      <c r="IA117" s="34"/>
      <c r="IB117" s="34"/>
      <c r="IC117" s="34"/>
      <c r="ID117" s="34"/>
      <c r="IE117" s="34"/>
      <c r="IF117" s="34"/>
      <c r="IG117" s="34"/>
      <c r="IH117" s="34"/>
      <c r="II117" s="34"/>
      <c r="IJ117" s="34"/>
      <c r="IK117" s="34"/>
      <c r="IL117" s="34"/>
      <c r="IM117" s="34"/>
      <c r="IN117" s="34"/>
      <c r="IO117" s="34"/>
      <c r="IP117" s="34"/>
      <c r="IQ117" s="34"/>
      <c r="IR117" s="34"/>
      <c r="IS117" s="34"/>
      <c r="IT117" s="34"/>
      <c r="IU117" s="34"/>
      <c r="IV117" s="34"/>
    </row>
    <row r="118" spans="1:256">
      <c r="A118" s="34" t="s">
        <v>393</v>
      </c>
      <c r="B118" s="34" t="s">
        <v>1022</v>
      </c>
      <c r="C118" s="937">
        <f>(+C100/C$94)*100</f>
        <v>0</v>
      </c>
      <c r="D118" s="937"/>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c r="EU118" s="34"/>
      <c r="EV118" s="34"/>
      <c r="EW118" s="34"/>
      <c r="EX118" s="34"/>
      <c r="EY118" s="34"/>
      <c r="EZ118" s="34"/>
      <c r="FA118" s="34"/>
      <c r="FB118" s="34"/>
      <c r="FC118" s="34"/>
      <c r="FD118" s="34"/>
      <c r="FE118" s="34"/>
      <c r="FF118" s="34"/>
      <c r="FG118" s="34"/>
      <c r="FH118" s="34"/>
      <c r="FI118" s="34"/>
      <c r="FJ118" s="34"/>
      <c r="FK118" s="34"/>
      <c r="FL118" s="34"/>
      <c r="FM118" s="34"/>
      <c r="FN118" s="34"/>
      <c r="FO118" s="34"/>
      <c r="FP118" s="34"/>
      <c r="FQ118" s="34"/>
      <c r="FR118" s="34"/>
      <c r="FS118" s="34"/>
      <c r="FT118" s="34"/>
      <c r="FU118" s="34"/>
      <c r="FV118" s="34"/>
      <c r="FW118" s="34"/>
      <c r="FX118" s="34"/>
      <c r="FY118" s="34"/>
      <c r="FZ118" s="34"/>
      <c r="GA118" s="34"/>
      <c r="GB118" s="34"/>
      <c r="GC118" s="34"/>
      <c r="GD118" s="34"/>
      <c r="GE118" s="34"/>
      <c r="GF118" s="34"/>
      <c r="GG118" s="34"/>
      <c r="GH118" s="34"/>
      <c r="GI118" s="34"/>
      <c r="GJ118" s="34"/>
      <c r="GK118" s="34"/>
      <c r="GL118" s="34"/>
      <c r="GM118" s="34"/>
      <c r="GN118" s="34"/>
      <c r="GO118" s="34"/>
      <c r="GP118" s="34"/>
      <c r="GQ118" s="34"/>
      <c r="GR118" s="34"/>
      <c r="GS118" s="34"/>
      <c r="GT118" s="34"/>
      <c r="GU118" s="34"/>
      <c r="GV118" s="34"/>
      <c r="GW118" s="34"/>
      <c r="GX118" s="34"/>
      <c r="GY118" s="34"/>
      <c r="GZ118" s="34"/>
      <c r="HA118" s="34"/>
      <c r="HB118" s="34"/>
      <c r="HC118" s="34"/>
      <c r="HD118" s="34"/>
      <c r="HE118" s="34"/>
      <c r="HF118" s="34"/>
      <c r="HG118" s="34"/>
      <c r="HH118" s="34"/>
      <c r="HI118" s="34"/>
      <c r="HJ118" s="34"/>
      <c r="HK118" s="34"/>
      <c r="HL118" s="34"/>
      <c r="HM118" s="34"/>
      <c r="HN118" s="34"/>
      <c r="HO118" s="34"/>
      <c r="HP118" s="34"/>
      <c r="HQ118" s="34"/>
      <c r="HR118" s="34"/>
      <c r="HS118" s="34"/>
      <c r="HT118" s="34"/>
      <c r="HU118" s="34"/>
      <c r="HV118" s="34"/>
      <c r="HW118" s="34"/>
      <c r="HX118" s="34"/>
      <c r="HY118" s="34"/>
      <c r="HZ118" s="34"/>
      <c r="IA118" s="34"/>
      <c r="IB118" s="34"/>
      <c r="IC118" s="34"/>
      <c r="ID118" s="34"/>
      <c r="IE118" s="34"/>
      <c r="IF118" s="34"/>
      <c r="IG118" s="34"/>
      <c r="IH118" s="34"/>
      <c r="II118" s="34"/>
      <c r="IJ118" s="34"/>
      <c r="IK118" s="34"/>
      <c r="IL118" s="34"/>
      <c r="IM118" s="34"/>
      <c r="IN118" s="34"/>
      <c r="IO118" s="34"/>
      <c r="IP118" s="34"/>
      <c r="IQ118" s="34"/>
      <c r="IR118" s="34"/>
      <c r="IS118" s="34"/>
      <c r="IT118" s="34"/>
      <c r="IU118" s="34"/>
      <c r="IV118" s="34"/>
    </row>
    <row r="119" spans="1:256">
      <c r="A119" s="34"/>
      <c r="B119" s="34"/>
      <c r="C119" s="937"/>
      <c r="D119" s="937"/>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4"/>
      <c r="FG119" s="34"/>
      <c r="FH119" s="34"/>
      <c r="FI119" s="34"/>
      <c r="FJ119" s="34"/>
      <c r="FK119" s="34"/>
      <c r="FL119" s="34"/>
      <c r="FM119" s="34"/>
      <c r="FN119" s="34"/>
      <c r="FO119" s="34"/>
      <c r="FP119" s="34"/>
      <c r="FQ119" s="34"/>
      <c r="FR119" s="34"/>
      <c r="FS119" s="34"/>
      <c r="FT119" s="34"/>
      <c r="FU119" s="34"/>
      <c r="FV119" s="34"/>
      <c r="FW119" s="34"/>
      <c r="FX119" s="34"/>
      <c r="FY119" s="34"/>
      <c r="FZ119" s="34"/>
      <c r="GA119" s="34"/>
      <c r="GB119" s="34"/>
      <c r="GC119" s="34"/>
      <c r="GD119" s="34"/>
      <c r="GE119" s="34"/>
      <c r="GF119" s="34"/>
      <c r="GG119" s="34"/>
      <c r="GH119" s="34"/>
      <c r="GI119" s="34"/>
      <c r="GJ119" s="34"/>
      <c r="GK119" s="34"/>
      <c r="GL119" s="34"/>
      <c r="GM119" s="34"/>
      <c r="GN119" s="34"/>
      <c r="GO119" s="34"/>
      <c r="GP119" s="34"/>
      <c r="GQ119" s="34"/>
      <c r="GR119" s="34"/>
      <c r="GS119" s="34"/>
      <c r="GT119" s="34"/>
      <c r="GU119" s="34"/>
      <c r="GV119" s="34"/>
      <c r="GW119" s="34"/>
      <c r="GX119" s="34"/>
      <c r="GY119" s="34"/>
      <c r="GZ119" s="34"/>
      <c r="HA119" s="34"/>
      <c r="HB119" s="34"/>
      <c r="HC119" s="34"/>
      <c r="HD119" s="34"/>
      <c r="HE119" s="34"/>
      <c r="HF119" s="34"/>
      <c r="HG119" s="34"/>
      <c r="HH119" s="34"/>
      <c r="HI119" s="34"/>
      <c r="HJ119" s="34"/>
      <c r="HK119" s="34"/>
      <c r="HL119" s="34"/>
      <c r="HM119" s="34"/>
      <c r="HN119" s="34"/>
      <c r="HO119" s="34"/>
      <c r="HP119" s="34"/>
      <c r="HQ119" s="34"/>
      <c r="HR119" s="34"/>
      <c r="HS119" s="34"/>
      <c r="HT119" s="34"/>
      <c r="HU119" s="34"/>
      <c r="HV119" s="34"/>
      <c r="HW119" s="34"/>
      <c r="HX119" s="34"/>
      <c r="HY119" s="34"/>
      <c r="HZ119" s="34"/>
      <c r="IA119" s="34"/>
      <c r="IB119" s="34"/>
      <c r="IC119" s="34"/>
      <c r="ID119" s="34"/>
      <c r="IE119" s="34"/>
      <c r="IF119" s="34"/>
      <c r="IG119" s="34"/>
      <c r="IH119" s="34"/>
      <c r="II119" s="34"/>
      <c r="IJ119" s="34"/>
      <c r="IK119" s="34"/>
      <c r="IL119" s="34"/>
      <c r="IM119" s="34"/>
      <c r="IN119" s="34"/>
      <c r="IO119" s="34"/>
      <c r="IP119" s="34"/>
      <c r="IQ119" s="34"/>
      <c r="IR119" s="34"/>
      <c r="IS119" s="34"/>
      <c r="IT119" s="34"/>
      <c r="IU119" s="34"/>
      <c r="IV119" s="34"/>
    </row>
    <row r="120" spans="1:256">
      <c r="A120" s="34" t="s">
        <v>394</v>
      </c>
      <c r="B120" s="34" t="s">
        <v>1022</v>
      </c>
      <c r="C120" s="937">
        <f>(+C102/C$94)*100</f>
        <v>14.985484657633325</v>
      </c>
      <c r="D120" s="937"/>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c r="EU120" s="34"/>
      <c r="EV120" s="34"/>
      <c r="EW120" s="34"/>
      <c r="EX120" s="34"/>
      <c r="EY120" s="34"/>
      <c r="EZ120" s="34"/>
      <c r="FA120" s="34"/>
      <c r="FB120" s="34"/>
      <c r="FC120" s="34"/>
      <c r="FD120" s="34"/>
      <c r="FE120" s="34"/>
      <c r="FF120" s="34"/>
      <c r="FG120" s="34"/>
      <c r="FH120" s="34"/>
      <c r="FI120" s="34"/>
      <c r="FJ120" s="34"/>
      <c r="FK120" s="34"/>
      <c r="FL120" s="34"/>
      <c r="FM120" s="34"/>
      <c r="FN120" s="34"/>
      <c r="FO120" s="34"/>
      <c r="FP120" s="34"/>
      <c r="FQ120" s="34"/>
      <c r="FR120" s="34"/>
      <c r="FS120" s="34"/>
      <c r="FT120" s="34"/>
      <c r="FU120" s="34"/>
      <c r="FV120" s="34"/>
      <c r="FW120" s="34"/>
      <c r="FX120" s="34"/>
      <c r="FY120" s="34"/>
      <c r="FZ120" s="34"/>
      <c r="GA120" s="34"/>
      <c r="GB120" s="34"/>
      <c r="GC120" s="34"/>
      <c r="GD120" s="34"/>
      <c r="GE120" s="34"/>
      <c r="GF120" s="34"/>
      <c r="GG120" s="34"/>
      <c r="GH120" s="34"/>
      <c r="GI120" s="34"/>
      <c r="GJ120" s="34"/>
      <c r="GK120" s="34"/>
      <c r="GL120" s="34"/>
      <c r="GM120" s="34"/>
      <c r="GN120" s="34"/>
      <c r="GO120" s="34"/>
      <c r="GP120" s="34"/>
      <c r="GQ120" s="34"/>
      <c r="GR120" s="34"/>
      <c r="GS120" s="34"/>
      <c r="GT120" s="34"/>
      <c r="GU120" s="34"/>
      <c r="GV120" s="34"/>
      <c r="GW120" s="34"/>
      <c r="GX120" s="34"/>
      <c r="GY120" s="34"/>
      <c r="GZ120" s="34"/>
      <c r="HA120" s="34"/>
      <c r="HB120" s="34"/>
      <c r="HC120" s="34"/>
      <c r="HD120" s="34"/>
      <c r="HE120" s="34"/>
      <c r="HF120" s="34"/>
      <c r="HG120" s="34"/>
      <c r="HH120" s="34"/>
      <c r="HI120" s="34"/>
      <c r="HJ120" s="34"/>
      <c r="HK120" s="34"/>
      <c r="HL120" s="34"/>
      <c r="HM120" s="34"/>
      <c r="HN120" s="34"/>
      <c r="HO120" s="34"/>
      <c r="HP120" s="34"/>
      <c r="HQ120" s="34"/>
      <c r="HR120" s="34"/>
      <c r="HS120" s="34"/>
      <c r="HT120" s="34"/>
      <c r="HU120" s="34"/>
      <c r="HV120" s="34"/>
      <c r="HW120" s="34"/>
      <c r="HX120" s="34"/>
      <c r="HY120" s="34"/>
      <c r="HZ120" s="34"/>
      <c r="IA120" s="34"/>
      <c r="IB120" s="34"/>
      <c r="IC120" s="34"/>
      <c r="ID120" s="34"/>
      <c r="IE120" s="34"/>
      <c r="IF120" s="34"/>
      <c r="IG120" s="34"/>
      <c r="IH120" s="34"/>
      <c r="II120" s="34"/>
      <c r="IJ120" s="34"/>
      <c r="IK120" s="34"/>
      <c r="IL120" s="34"/>
      <c r="IM120" s="34"/>
      <c r="IN120" s="34"/>
      <c r="IO120" s="34"/>
      <c r="IP120" s="34"/>
      <c r="IQ120" s="34"/>
      <c r="IR120" s="34"/>
      <c r="IS120" s="34"/>
      <c r="IT120" s="34"/>
      <c r="IU120" s="34"/>
      <c r="IV120" s="34"/>
    </row>
    <row r="121" spans="1:256">
      <c r="A121" s="34"/>
      <c r="B121" s="34"/>
      <c r="C121" s="937"/>
      <c r="D121" s="937"/>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34"/>
      <c r="FI121" s="34"/>
      <c r="FJ121" s="34"/>
      <c r="FK121" s="34"/>
      <c r="FL121" s="34"/>
      <c r="FM121" s="34"/>
      <c r="FN121" s="34"/>
      <c r="FO121" s="34"/>
      <c r="FP121" s="34"/>
      <c r="FQ121" s="34"/>
      <c r="FR121" s="34"/>
      <c r="FS121" s="34"/>
      <c r="FT121" s="34"/>
      <c r="FU121" s="34"/>
      <c r="FV121" s="34"/>
      <c r="FW121" s="34"/>
      <c r="FX121" s="34"/>
      <c r="FY121" s="34"/>
      <c r="FZ121" s="34"/>
      <c r="GA121" s="34"/>
      <c r="GB121" s="34"/>
      <c r="GC121" s="34"/>
      <c r="GD121" s="34"/>
      <c r="GE121" s="34"/>
      <c r="GF121" s="34"/>
      <c r="GG121" s="34"/>
      <c r="GH121" s="34"/>
      <c r="GI121" s="34"/>
      <c r="GJ121" s="34"/>
      <c r="GK121" s="34"/>
      <c r="GL121" s="34"/>
      <c r="GM121" s="34"/>
      <c r="GN121" s="34"/>
      <c r="GO121" s="34"/>
      <c r="GP121" s="34"/>
      <c r="GQ121" s="34"/>
      <c r="GR121" s="34"/>
      <c r="GS121" s="34"/>
      <c r="GT121" s="34"/>
      <c r="GU121" s="34"/>
      <c r="GV121" s="34"/>
      <c r="GW121" s="34"/>
      <c r="GX121" s="34"/>
      <c r="GY121" s="34"/>
      <c r="GZ121" s="34"/>
      <c r="HA121" s="34"/>
      <c r="HB121" s="34"/>
      <c r="HC121" s="34"/>
      <c r="HD121" s="34"/>
      <c r="HE121" s="34"/>
      <c r="HF121" s="34"/>
      <c r="HG121" s="34"/>
      <c r="HH121" s="34"/>
      <c r="HI121" s="34"/>
      <c r="HJ121" s="34"/>
      <c r="HK121" s="34"/>
      <c r="HL121" s="34"/>
      <c r="HM121" s="34"/>
      <c r="HN121" s="34"/>
      <c r="HO121" s="34"/>
      <c r="HP121" s="34"/>
      <c r="HQ121" s="34"/>
      <c r="HR121" s="34"/>
      <c r="HS121" s="34"/>
      <c r="HT121" s="34"/>
      <c r="HU121" s="34"/>
      <c r="HV121" s="34"/>
      <c r="HW121" s="34"/>
      <c r="HX121" s="34"/>
      <c r="HY121" s="34"/>
      <c r="HZ121" s="34"/>
      <c r="IA121" s="34"/>
      <c r="IB121" s="34"/>
      <c r="IC121" s="34"/>
      <c r="ID121" s="34"/>
      <c r="IE121" s="34"/>
      <c r="IF121" s="34"/>
      <c r="IG121" s="34"/>
      <c r="IH121" s="34"/>
      <c r="II121" s="34"/>
      <c r="IJ121" s="34"/>
      <c r="IK121" s="34"/>
      <c r="IL121" s="34"/>
      <c r="IM121" s="34"/>
      <c r="IN121" s="34"/>
      <c r="IO121" s="34"/>
      <c r="IP121" s="34"/>
      <c r="IQ121" s="34"/>
      <c r="IR121" s="34"/>
      <c r="IS121" s="34"/>
      <c r="IT121" s="34"/>
      <c r="IU121" s="34"/>
      <c r="IV121" s="34"/>
    </row>
    <row r="122" spans="1:256">
      <c r="A122" s="34" t="s">
        <v>395</v>
      </c>
      <c r="B122" s="34" t="s">
        <v>1022</v>
      </c>
      <c r="C122" s="937">
        <f>(+C104/C$94)*100</f>
        <v>55.926322753394096</v>
      </c>
      <c r="D122" s="937"/>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34"/>
      <c r="FI122" s="34"/>
      <c r="FJ122" s="34"/>
      <c r="FK122" s="34"/>
      <c r="FL122" s="34"/>
      <c r="FM122" s="34"/>
      <c r="FN122" s="34"/>
      <c r="FO122" s="34"/>
      <c r="FP122" s="34"/>
      <c r="FQ122" s="34"/>
      <c r="FR122" s="34"/>
      <c r="FS122" s="34"/>
      <c r="FT122" s="34"/>
      <c r="FU122" s="34"/>
      <c r="FV122" s="34"/>
      <c r="FW122" s="34"/>
      <c r="FX122" s="34"/>
      <c r="FY122" s="34"/>
      <c r="FZ122" s="34"/>
      <c r="GA122" s="34"/>
      <c r="GB122" s="34"/>
      <c r="GC122" s="34"/>
      <c r="GD122" s="34"/>
      <c r="GE122" s="34"/>
      <c r="GF122" s="34"/>
      <c r="GG122" s="34"/>
      <c r="GH122" s="34"/>
      <c r="GI122" s="34"/>
      <c r="GJ122" s="34"/>
      <c r="GK122" s="34"/>
      <c r="GL122" s="34"/>
      <c r="GM122" s="34"/>
      <c r="GN122" s="34"/>
      <c r="GO122" s="34"/>
      <c r="GP122" s="34"/>
      <c r="GQ122" s="34"/>
      <c r="GR122" s="34"/>
      <c r="GS122" s="34"/>
      <c r="GT122" s="34"/>
      <c r="GU122" s="34"/>
      <c r="GV122" s="34"/>
      <c r="GW122" s="34"/>
      <c r="GX122" s="34"/>
      <c r="GY122" s="34"/>
      <c r="GZ122" s="34"/>
      <c r="HA122" s="34"/>
      <c r="HB122" s="34"/>
      <c r="HC122" s="34"/>
      <c r="HD122" s="34"/>
      <c r="HE122" s="34"/>
      <c r="HF122" s="34"/>
      <c r="HG122" s="34"/>
      <c r="HH122" s="34"/>
      <c r="HI122" s="34"/>
      <c r="HJ122" s="34"/>
      <c r="HK122" s="34"/>
      <c r="HL122" s="34"/>
      <c r="HM122" s="34"/>
      <c r="HN122" s="34"/>
      <c r="HO122" s="34"/>
      <c r="HP122" s="34"/>
      <c r="HQ122" s="34"/>
      <c r="HR122" s="34"/>
      <c r="HS122" s="34"/>
      <c r="HT122" s="34"/>
      <c r="HU122" s="34"/>
      <c r="HV122" s="34"/>
      <c r="HW122" s="34"/>
      <c r="HX122" s="34"/>
      <c r="HY122" s="34"/>
      <c r="HZ122" s="34"/>
      <c r="IA122" s="34"/>
      <c r="IB122" s="34"/>
      <c r="IC122" s="34"/>
      <c r="ID122" s="34"/>
      <c r="IE122" s="34"/>
      <c r="IF122" s="34"/>
      <c r="IG122" s="34"/>
      <c r="IH122" s="34"/>
      <c r="II122" s="34"/>
      <c r="IJ122" s="34"/>
      <c r="IK122" s="34"/>
      <c r="IL122" s="34"/>
      <c r="IM122" s="34"/>
      <c r="IN122" s="34"/>
      <c r="IO122" s="34"/>
      <c r="IP122" s="34"/>
      <c r="IQ122" s="34"/>
      <c r="IR122" s="34"/>
      <c r="IS122" s="34"/>
      <c r="IT122" s="34"/>
      <c r="IU122" s="34"/>
      <c r="IV122" s="34"/>
    </row>
    <row r="123" spans="1:256">
      <c r="A123" s="34"/>
      <c r="B123" s="34"/>
      <c r="C123" s="937"/>
      <c r="D123" s="937"/>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c r="FG123" s="34"/>
      <c r="FH123" s="34"/>
      <c r="FI123" s="34"/>
      <c r="FJ123" s="34"/>
      <c r="FK123" s="34"/>
      <c r="FL123" s="34"/>
      <c r="FM123" s="34"/>
      <c r="FN123" s="34"/>
      <c r="FO123" s="34"/>
      <c r="FP123" s="34"/>
      <c r="FQ123" s="34"/>
      <c r="FR123" s="34"/>
      <c r="FS123" s="34"/>
      <c r="FT123" s="34"/>
      <c r="FU123" s="34"/>
      <c r="FV123" s="34"/>
      <c r="FW123" s="34"/>
      <c r="FX123" s="34"/>
      <c r="FY123" s="34"/>
      <c r="FZ123" s="34"/>
      <c r="GA123" s="34"/>
      <c r="GB123" s="34"/>
      <c r="GC123" s="34"/>
      <c r="GD123" s="34"/>
      <c r="GE123" s="34"/>
      <c r="GF123" s="34"/>
      <c r="GG123" s="34"/>
      <c r="GH123" s="34"/>
      <c r="GI123" s="34"/>
      <c r="GJ123" s="34"/>
      <c r="GK123" s="34"/>
      <c r="GL123" s="34"/>
      <c r="GM123" s="34"/>
      <c r="GN123" s="34"/>
      <c r="GO123" s="34"/>
      <c r="GP123" s="34"/>
      <c r="GQ123" s="34"/>
      <c r="GR123" s="34"/>
      <c r="GS123" s="34"/>
      <c r="GT123" s="34"/>
      <c r="GU123" s="34"/>
      <c r="GV123" s="34"/>
      <c r="GW123" s="34"/>
      <c r="GX123" s="34"/>
      <c r="GY123" s="34"/>
      <c r="GZ123" s="34"/>
      <c r="HA123" s="34"/>
      <c r="HB123" s="34"/>
      <c r="HC123" s="34"/>
      <c r="HD123" s="34"/>
      <c r="HE123" s="34"/>
      <c r="HF123" s="34"/>
      <c r="HG123" s="34"/>
      <c r="HH123" s="34"/>
      <c r="HI123" s="34"/>
      <c r="HJ123" s="34"/>
      <c r="HK123" s="34"/>
      <c r="HL123" s="34"/>
      <c r="HM123" s="34"/>
      <c r="HN123" s="34"/>
      <c r="HO123" s="34"/>
      <c r="HP123" s="34"/>
      <c r="HQ123" s="34"/>
      <c r="HR123" s="34"/>
      <c r="HS123" s="34"/>
      <c r="HT123" s="34"/>
      <c r="HU123" s="34"/>
      <c r="HV123" s="34"/>
      <c r="HW123" s="34"/>
      <c r="HX123" s="34"/>
      <c r="HY123" s="34"/>
      <c r="HZ123" s="34"/>
      <c r="IA123" s="34"/>
      <c r="IB123" s="34"/>
      <c r="IC123" s="34"/>
      <c r="ID123" s="34"/>
      <c r="IE123" s="34"/>
      <c r="IF123" s="34"/>
      <c r="IG123" s="34"/>
      <c r="IH123" s="34"/>
      <c r="II123" s="34"/>
      <c r="IJ123" s="34"/>
      <c r="IK123" s="34"/>
      <c r="IL123" s="34"/>
      <c r="IM123" s="34"/>
      <c r="IN123" s="34"/>
      <c r="IO123" s="34"/>
      <c r="IP123" s="34"/>
      <c r="IQ123" s="34"/>
      <c r="IR123" s="34"/>
      <c r="IS123" s="34"/>
      <c r="IT123" s="34"/>
      <c r="IU123" s="34"/>
      <c r="IV123" s="34"/>
    </row>
    <row r="124" spans="1:256">
      <c r="A124" s="34" t="s">
        <v>396</v>
      </c>
      <c r="B124" s="34" t="s">
        <v>1022</v>
      </c>
      <c r="C124" s="937">
        <f>(+C106/C$94)*100</f>
        <v>9.4139182995349575</v>
      </c>
      <c r="D124" s="937"/>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c r="FG124" s="34"/>
      <c r="FH124" s="34"/>
      <c r="FI124" s="34"/>
      <c r="FJ124" s="34"/>
      <c r="FK124" s="34"/>
      <c r="FL124" s="34"/>
      <c r="FM124" s="34"/>
      <c r="FN124" s="34"/>
      <c r="FO124" s="34"/>
      <c r="FP124" s="34"/>
      <c r="FQ124" s="34"/>
      <c r="FR124" s="34"/>
      <c r="FS124" s="34"/>
      <c r="FT124" s="34"/>
      <c r="FU124" s="34"/>
      <c r="FV124" s="34"/>
      <c r="FW124" s="34"/>
      <c r="FX124" s="34"/>
      <c r="FY124" s="34"/>
      <c r="FZ124" s="34"/>
      <c r="GA124" s="34"/>
      <c r="GB124" s="34"/>
      <c r="GC124" s="34"/>
      <c r="GD124" s="34"/>
      <c r="GE124" s="34"/>
      <c r="GF124" s="34"/>
      <c r="GG124" s="34"/>
      <c r="GH124" s="34"/>
      <c r="GI124" s="34"/>
      <c r="GJ124" s="34"/>
      <c r="GK124" s="34"/>
      <c r="GL124" s="34"/>
      <c r="GM124" s="34"/>
      <c r="GN124" s="34"/>
      <c r="GO124" s="34"/>
      <c r="GP124" s="34"/>
      <c r="GQ124" s="34"/>
      <c r="GR124" s="34"/>
      <c r="GS124" s="34"/>
      <c r="GT124" s="34"/>
      <c r="GU124" s="34"/>
      <c r="GV124" s="34"/>
      <c r="GW124" s="34"/>
      <c r="GX124" s="34"/>
      <c r="GY124" s="34"/>
      <c r="GZ124" s="34"/>
      <c r="HA124" s="34"/>
      <c r="HB124" s="34"/>
      <c r="HC124" s="34"/>
      <c r="HD124" s="34"/>
      <c r="HE124" s="34"/>
      <c r="HF124" s="34"/>
      <c r="HG124" s="34"/>
      <c r="HH124" s="34"/>
      <c r="HI124" s="34"/>
      <c r="HJ124" s="34"/>
      <c r="HK124" s="34"/>
      <c r="HL124" s="34"/>
      <c r="HM124" s="34"/>
      <c r="HN124" s="34"/>
      <c r="HO124" s="34"/>
      <c r="HP124" s="34"/>
      <c r="HQ124" s="34"/>
      <c r="HR124" s="34"/>
      <c r="HS124" s="34"/>
      <c r="HT124" s="34"/>
      <c r="HU124" s="34"/>
      <c r="HV124" s="34"/>
      <c r="HW124" s="34"/>
      <c r="HX124" s="34"/>
      <c r="HY124" s="34"/>
      <c r="HZ124" s="34"/>
      <c r="IA124" s="34"/>
      <c r="IB124" s="34"/>
      <c r="IC124" s="34"/>
      <c r="ID124" s="34"/>
      <c r="IE124" s="34"/>
      <c r="IF124" s="34"/>
      <c r="IG124" s="34"/>
      <c r="IH124" s="34"/>
      <c r="II124" s="34"/>
      <c r="IJ124" s="34"/>
      <c r="IK124" s="34"/>
      <c r="IL124" s="34"/>
      <c r="IM124" s="34"/>
      <c r="IN124" s="34"/>
      <c r="IO124" s="34"/>
      <c r="IP124" s="34"/>
      <c r="IQ124" s="34"/>
      <c r="IR124" s="34"/>
      <c r="IS124" s="34"/>
      <c r="IT124" s="34"/>
      <c r="IU124" s="34"/>
      <c r="IV124" s="34"/>
    </row>
    <row r="125" spans="1:256">
      <c r="A125" s="34"/>
      <c r="B125" s="34"/>
      <c r="C125" s="937"/>
      <c r="D125" s="937"/>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c r="EU125" s="34"/>
      <c r="EV125" s="34"/>
      <c r="EW125" s="34"/>
      <c r="EX125" s="34"/>
      <c r="EY125" s="34"/>
      <c r="EZ125" s="34"/>
      <c r="FA125" s="34"/>
      <c r="FB125" s="34"/>
      <c r="FC125" s="34"/>
      <c r="FD125" s="34"/>
      <c r="FE125" s="34"/>
      <c r="FF125" s="34"/>
      <c r="FG125" s="34"/>
      <c r="FH125" s="34"/>
      <c r="FI125" s="34"/>
      <c r="FJ125" s="34"/>
      <c r="FK125" s="34"/>
      <c r="FL125" s="34"/>
      <c r="FM125" s="34"/>
      <c r="FN125" s="34"/>
      <c r="FO125" s="34"/>
      <c r="FP125" s="34"/>
      <c r="FQ125" s="34"/>
      <c r="FR125" s="34"/>
      <c r="FS125" s="34"/>
      <c r="FT125" s="34"/>
      <c r="FU125" s="34"/>
      <c r="FV125" s="34"/>
      <c r="FW125" s="34"/>
      <c r="FX125" s="34"/>
      <c r="FY125" s="34"/>
      <c r="FZ125" s="34"/>
      <c r="GA125" s="34"/>
      <c r="GB125" s="34"/>
      <c r="GC125" s="34"/>
      <c r="GD125" s="34"/>
      <c r="GE125" s="34"/>
      <c r="GF125" s="34"/>
      <c r="GG125" s="34"/>
      <c r="GH125" s="34"/>
      <c r="GI125" s="34"/>
      <c r="GJ125" s="34"/>
      <c r="GK125" s="34"/>
      <c r="GL125" s="34"/>
      <c r="GM125" s="34"/>
      <c r="GN125" s="34"/>
      <c r="GO125" s="34"/>
      <c r="GP125" s="34"/>
      <c r="GQ125" s="34"/>
      <c r="GR125" s="34"/>
      <c r="GS125" s="34"/>
      <c r="GT125" s="34"/>
      <c r="GU125" s="34"/>
      <c r="GV125" s="34"/>
      <c r="GW125" s="34"/>
      <c r="GX125" s="34"/>
      <c r="GY125" s="34"/>
      <c r="GZ125" s="34"/>
      <c r="HA125" s="34"/>
      <c r="HB125" s="34"/>
      <c r="HC125" s="34"/>
      <c r="HD125" s="34"/>
      <c r="HE125" s="34"/>
      <c r="HF125" s="34"/>
      <c r="HG125" s="34"/>
      <c r="HH125" s="34"/>
      <c r="HI125" s="34"/>
      <c r="HJ125" s="34"/>
      <c r="HK125" s="34"/>
      <c r="HL125" s="34"/>
      <c r="HM125" s="34"/>
      <c r="HN125" s="34"/>
      <c r="HO125" s="34"/>
      <c r="HP125" s="34"/>
      <c r="HQ125" s="34"/>
      <c r="HR125" s="34"/>
      <c r="HS125" s="34"/>
      <c r="HT125" s="34"/>
      <c r="HU125" s="34"/>
      <c r="HV125" s="34"/>
      <c r="HW125" s="34"/>
      <c r="HX125" s="34"/>
      <c r="HY125" s="34"/>
      <c r="HZ125" s="34"/>
      <c r="IA125" s="34"/>
      <c r="IB125" s="34"/>
      <c r="IC125" s="34"/>
      <c r="ID125" s="34"/>
      <c r="IE125" s="34"/>
      <c r="IF125" s="34"/>
      <c r="IG125" s="34"/>
      <c r="IH125" s="34"/>
      <c r="II125" s="34"/>
      <c r="IJ125" s="34"/>
      <c r="IK125" s="34"/>
      <c r="IL125" s="34"/>
      <c r="IM125" s="34"/>
      <c r="IN125" s="34"/>
      <c r="IO125" s="34"/>
      <c r="IP125" s="34"/>
      <c r="IQ125" s="34"/>
      <c r="IR125" s="34"/>
      <c r="IS125" s="34"/>
      <c r="IT125" s="34"/>
      <c r="IU125" s="34"/>
      <c r="IV125" s="34"/>
    </row>
    <row r="126" spans="1:256">
      <c r="A126" s="34" t="s">
        <v>1025</v>
      </c>
      <c r="B126" s="34" t="s">
        <v>1022</v>
      </c>
      <c r="C126" s="937">
        <f>(+C108/C$94)*100</f>
        <v>3.1927039941635433</v>
      </c>
      <c r="D126" s="937"/>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c r="EU126" s="34"/>
      <c r="EV126" s="34"/>
      <c r="EW126" s="34"/>
      <c r="EX126" s="34"/>
      <c r="EY126" s="34"/>
      <c r="EZ126" s="34"/>
      <c r="FA126" s="34"/>
      <c r="FB126" s="34"/>
      <c r="FC126" s="34"/>
      <c r="FD126" s="34"/>
      <c r="FE126" s="34"/>
      <c r="FF126" s="34"/>
      <c r="FG126" s="34"/>
      <c r="FH126" s="34"/>
      <c r="FI126" s="34"/>
      <c r="FJ126" s="34"/>
      <c r="FK126" s="34"/>
      <c r="FL126" s="34"/>
      <c r="FM126" s="34"/>
      <c r="FN126" s="34"/>
      <c r="FO126" s="34"/>
      <c r="FP126" s="34"/>
      <c r="FQ126" s="34"/>
      <c r="FR126" s="34"/>
      <c r="FS126" s="34"/>
      <c r="FT126" s="34"/>
      <c r="FU126" s="34"/>
      <c r="FV126" s="34"/>
      <c r="FW126" s="34"/>
      <c r="FX126" s="34"/>
      <c r="FY126" s="34"/>
      <c r="FZ126" s="34"/>
      <c r="GA126" s="34"/>
      <c r="GB126" s="34"/>
      <c r="GC126" s="34"/>
      <c r="GD126" s="34"/>
      <c r="GE126" s="34"/>
      <c r="GF126" s="34"/>
      <c r="GG126" s="34"/>
      <c r="GH126" s="34"/>
      <c r="GI126" s="34"/>
      <c r="GJ126" s="34"/>
      <c r="GK126" s="34"/>
      <c r="GL126" s="34"/>
      <c r="GM126" s="34"/>
      <c r="GN126" s="34"/>
      <c r="GO126" s="34"/>
      <c r="GP126" s="34"/>
      <c r="GQ126" s="34"/>
      <c r="GR126" s="34"/>
      <c r="GS126" s="34"/>
      <c r="GT126" s="34"/>
      <c r="GU126" s="34"/>
      <c r="GV126" s="34"/>
      <c r="GW126" s="34"/>
      <c r="GX126" s="34"/>
      <c r="GY126" s="34"/>
      <c r="GZ126" s="34"/>
      <c r="HA126" s="34"/>
      <c r="HB126" s="34"/>
      <c r="HC126" s="34"/>
      <c r="HD126" s="34"/>
      <c r="HE126" s="34"/>
      <c r="HF126" s="34"/>
      <c r="HG126" s="34"/>
      <c r="HH126" s="34"/>
      <c r="HI126" s="34"/>
      <c r="HJ126" s="34"/>
      <c r="HK126" s="34"/>
      <c r="HL126" s="34"/>
      <c r="HM126" s="34"/>
      <c r="HN126" s="34"/>
      <c r="HO126" s="34"/>
      <c r="HP126" s="34"/>
      <c r="HQ126" s="34"/>
      <c r="HR126" s="34"/>
      <c r="HS126" s="34"/>
      <c r="HT126" s="34"/>
      <c r="HU126" s="34"/>
      <c r="HV126" s="34"/>
      <c r="HW126" s="34"/>
      <c r="HX126" s="34"/>
      <c r="HY126" s="34"/>
      <c r="HZ126" s="34"/>
      <c r="IA126" s="34"/>
      <c r="IB126" s="34"/>
      <c r="IC126" s="34"/>
      <c r="ID126" s="34"/>
      <c r="IE126" s="34"/>
      <c r="IF126" s="34"/>
      <c r="IG126" s="34"/>
      <c r="IH126" s="34"/>
      <c r="II126" s="34"/>
      <c r="IJ126" s="34"/>
      <c r="IK126" s="34"/>
      <c r="IL126" s="34"/>
      <c r="IM126" s="34"/>
      <c r="IN126" s="34"/>
      <c r="IO126" s="34"/>
      <c r="IP126" s="34"/>
      <c r="IQ126" s="34"/>
      <c r="IR126" s="34"/>
      <c r="IS126" s="34"/>
      <c r="IT126" s="34"/>
      <c r="IU126" s="34"/>
      <c r="IV126" s="34"/>
    </row>
    <row r="127" spans="1:256">
      <c r="A127" s="34"/>
      <c r="B127" s="34"/>
      <c r="C127" s="937"/>
      <c r="D127" s="937"/>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c r="GG127" s="34"/>
      <c r="GH127" s="34"/>
      <c r="GI127" s="34"/>
      <c r="GJ127" s="34"/>
      <c r="GK127" s="34"/>
      <c r="GL127" s="34"/>
      <c r="GM127" s="34"/>
      <c r="GN127" s="34"/>
      <c r="GO127" s="34"/>
      <c r="GP127" s="34"/>
      <c r="GQ127" s="34"/>
      <c r="GR127" s="34"/>
      <c r="GS127" s="34"/>
      <c r="GT127" s="34"/>
      <c r="GU127" s="34"/>
      <c r="GV127" s="34"/>
      <c r="GW127" s="34"/>
      <c r="GX127" s="34"/>
      <c r="GY127" s="34"/>
      <c r="GZ127" s="34"/>
      <c r="HA127" s="34"/>
      <c r="HB127" s="34"/>
      <c r="HC127" s="34"/>
      <c r="HD127" s="34"/>
      <c r="HE127" s="34"/>
      <c r="HF127" s="34"/>
      <c r="HG127" s="34"/>
      <c r="HH127" s="34"/>
      <c r="HI127" s="34"/>
      <c r="HJ127" s="34"/>
      <c r="HK127" s="34"/>
      <c r="HL127" s="34"/>
      <c r="HM127" s="34"/>
      <c r="HN127" s="34"/>
      <c r="HO127" s="34"/>
      <c r="HP127" s="34"/>
      <c r="HQ127" s="34"/>
      <c r="HR127" s="34"/>
      <c r="HS127" s="34"/>
      <c r="HT127" s="34"/>
      <c r="HU127" s="34"/>
      <c r="HV127" s="34"/>
      <c r="HW127" s="34"/>
      <c r="HX127" s="34"/>
      <c r="HY127" s="34"/>
      <c r="HZ127" s="34"/>
      <c r="IA127" s="34"/>
      <c r="IB127" s="34"/>
      <c r="IC127" s="34"/>
      <c r="ID127" s="34"/>
      <c r="IE127" s="34"/>
      <c r="IF127" s="34"/>
      <c r="IG127" s="34"/>
      <c r="IH127" s="34"/>
      <c r="II127" s="34"/>
      <c r="IJ127" s="34"/>
      <c r="IK127" s="34"/>
      <c r="IL127" s="34"/>
      <c r="IM127" s="34"/>
      <c r="IN127" s="34"/>
      <c r="IO127" s="34"/>
      <c r="IP127" s="34"/>
      <c r="IQ127" s="34"/>
      <c r="IR127" s="34"/>
      <c r="IS127" s="34"/>
      <c r="IT127" s="34"/>
      <c r="IU127" s="34"/>
      <c r="IV127" s="34"/>
    </row>
    <row r="128" spans="1:256">
      <c r="A128" s="34" t="s">
        <v>1023</v>
      </c>
      <c r="B128" s="34" t="s">
        <v>1022</v>
      </c>
      <c r="C128" s="937">
        <f>(+C110/C$94)*100</f>
        <v>8.4125547575469799</v>
      </c>
      <c r="D128" s="937"/>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c r="ET128" s="34"/>
      <c r="EU128" s="34"/>
      <c r="EV128" s="34"/>
      <c r="EW128" s="34"/>
      <c r="EX128" s="34"/>
      <c r="EY128" s="34"/>
      <c r="EZ128" s="34"/>
      <c r="FA128" s="34"/>
      <c r="FB128" s="34"/>
      <c r="FC128" s="34"/>
      <c r="FD128" s="34"/>
      <c r="FE128" s="34"/>
      <c r="FF128" s="34"/>
      <c r="FG128" s="34"/>
      <c r="FH128" s="34"/>
      <c r="FI128" s="34"/>
      <c r="FJ128" s="34"/>
      <c r="FK128" s="34"/>
      <c r="FL128" s="34"/>
      <c r="FM128" s="34"/>
      <c r="FN128" s="34"/>
      <c r="FO128" s="34"/>
      <c r="FP128" s="34"/>
      <c r="FQ128" s="34"/>
      <c r="FR128" s="34"/>
      <c r="FS128" s="34"/>
      <c r="FT128" s="34"/>
      <c r="FU128" s="34"/>
      <c r="FV128" s="34"/>
      <c r="FW128" s="34"/>
      <c r="FX128" s="34"/>
      <c r="FY128" s="34"/>
      <c r="FZ128" s="34"/>
      <c r="GA128" s="34"/>
      <c r="GB128" s="34"/>
      <c r="GC128" s="34"/>
      <c r="GD128" s="34"/>
      <c r="GE128" s="34"/>
      <c r="GF128" s="34"/>
      <c r="GG128" s="34"/>
      <c r="GH128" s="34"/>
      <c r="GI128" s="34"/>
      <c r="GJ128" s="34"/>
      <c r="GK128" s="34"/>
      <c r="GL128" s="34"/>
      <c r="GM128" s="34"/>
      <c r="GN128" s="34"/>
      <c r="GO128" s="34"/>
      <c r="GP128" s="34"/>
      <c r="GQ128" s="34"/>
      <c r="GR128" s="34"/>
      <c r="GS128" s="34"/>
      <c r="GT128" s="34"/>
      <c r="GU128" s="34"/>
      <c r="GV128" s="34"/>
      <c r="GW128" s="34"/>
      <c r="GX128" s="34"/>
      <c r="GY128" s="34"/>
      <c r="GZ128" s="34"/>
      <c r="HA128" s="34"/>
      <c r="HB128" s="34"/>
      <c r="HC128" s="34"/>
      <c r="HD128" s="34"/>
      <c r="HE128" s="34"/>
      <c r="HF128" s="34"/>
      <c r="HG128" s="34"/>
      <c r="HH128" s="34"/>
      <c r="HI128" s="34"/>
      <c r="HJ128" s="34"/>
      <c r="HK128" s="34"/>
      <c r="HL128" s="34"/>
      <c r="HM128" s="34"/>
      <c r="HN128" s="34"/>
      <c r="HO128" s="34"/>
      <c r="HP128" s="34"/>
      <c r="HQ128" s="34"/>
      <c r="HR128" s="34"/>
      <c r="HS128" s="34"/>
      <c r="HT128" s="34"/>
      <c r="HU128" s="34"/>
      <c r="HV128" s="34"/>
      <c r="HW128" s="34"/>
      <c r="HX128" s="34"/>
      <c r="HY128" s="34"/>
      <c r="HZ128" s="34"/>
      <c r="IA128" s="34"/>
      <c r="IB128" s="34"/>
      <c r="IC128" s="34"/>
      <c r="ID128" s="34"/>
      <c r="IE128" s="34"/>
      <c r="IF128" s="34"/>
      <c r="IG128" s="34"/>
      <c r="IH128" s="34"/>
      <c r="II128" s="34"/>
      <c r="IJ128" s="34"/>
      <c r="IK128" s="34"/>
      <c r="IL128" s="34"/>
      <c r="IM128" s="34"/>
      <c r="IN128" s="34"/>
      <c r="IO128" s="34"/>
      <c r="IP128" s="34"/>
      <c r="IQ128" s="34"/>
      <c r="IR128" s="34"/>
      <c r="IS128" s="34"/>
      <c r="IT128" s="34"/>
      <c r="IU128" s="34"/>
      <c r="IV128" s="34"/>
    </row>
    <row r="129" spans="1:256">
      <c r="A129" s="34"/>
      <c r="B129" s="34"/>
      <c r="C129" s="937"/>
      <c r="D129" s="937"/>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c r="ET129" s="34"/>
      <c r="EU129" s="34"/>
      <c r="EV129" s="34"/>
      <c r="EW129" s="34"/>
      <c r="EX129" s="34"/>
      <c r="EY129" s="34"/>
      <c r="EZ129" s="34"/>
      <c r="FA129" s="34"/>
      <c r="FB129" s="34"/>
      <c r="FC129" s="34"/>
      <c r="FD129" s="34"/>
      <c r="FE129" s="34"/>
      <c r="FF129" s="34"/>
      <c r="FG129" s="34"/>
      <c r="FH129" s="34"/>
      <c r="FI129" s="34"/>
      <c r="FJ129" s="34"/>
      <c r="FK129" s="34"/>
      <c r="FL129" s="34"/>
      <c r="FM129" s="34"/>
      <c r="FN129" s="34"/>
      <c r="FO129" s="34"/>
      <c r="FP129" s="34"/>
      <c r="FQ129" s="34"/>
      <c r="FR129" s="34"/>
      <c r="FS129" s="34"/>
      <c r="FT129" s="34"/>
      <c r="FU129" s="34"/>
      <c r="FV129" s="34"/>
      <c r="FW129" s="34"/>
      <c r="FX129" s="34"/>
      <c r="FY129" s="34"/>
      <c r="FZ129" s="34"/>
      <c r="GA129" s="34"/>
      <c r="GB129" s="34"/>
      <c r="GC129" s="34"/>
      <c r="GD129" s="34"/>
      <c r="GE129" s="34"/>
      <c r="GF129" s="34"/>
      <c r="GG129" s="34"/>
      <c r="GH129" s="34"/>
      <c r="GI129" s="34"/>
      <c r="GJ129" s="34"/>
      <c r="GK129" s="34"/>
      <c r="GL129" s="34"/>
      <c r="GM129" s="34"/>
      <c r="GN129" s="34"/>
      <c r="GO129" s="34"/>
      <c r="GP129" s="34"/>
      <c r="GQ129" s="34"/>
      <c r="GR129" s="34"/>
      <c r="GS129" s="34"/>
      <c r="GT129" s="34"/>
      <c r="GU129" s="34"/>
      <c r="GV129" s="34"/>
      <c r="GW129" s="34"/>
      <c r="GX129" s="34"/>
      <c r="GY129" s="34"/>
      <c r="GZ129" s="34"/>
      <c r="HA129" s="34"/>
      <c r="HB129" s="34"/>
      <c r="HC129" s="34"/>
      <c r="HD129" s="34"/>
      <c r="HE129" s="34"/>
      <c r="HF129" s="34"/>
      <c r="HG129" s="34"/>
      <c r="HH129" s="34"/>
      <c r="HI129" s="34"/>
      <c r="HJ129" s="34"/>
      <c r="HK129" s="34"/>
      <c r="HL129" s="34"/>
      <c r="HM129" s="34"/>
      <c r="HN129" s="34"/>
      <c r="HO129" s="34"/>
      <c r="HP129" s="34"/>
      <c r="HQ129" s="34"/>
      <c r="HR129" s="34"/>
      <c r="HS129" s="34"/>
      <c r="HT129" s="34"/>
      <c r="HU129" s="34"/>
      <c r="HV129" s="34"/>
      <c r="HW129" s="34"/>
      <c r="HX129" s="34"/>
      <c r="HY129" s="34"/>
      <c r="HZ129" s="34"/>
      <c r="IA129" s="34"/>
      <c r="IB129" s="34"/>
      <c r="IC129" s="34"/>
      <c r="ID129" s="34"/>
      <c r="IE129" s="34"/>
      <c r="IF129" s="34"/>
      <c r="IG129" s="34"/>
      <c r="IH129" s="34"/>
      <c r="II129" s="34"/>
      <c r="IJ129" s="34"/>
      <c r="IK129" s="34"/>
      <c r="IL129" s="34"/>
      <c r="IM129" s="34"/>
      <c r="IN129" s="34"/>
      <c r="IO129" s="34"/>
      <c r="IP129" s="34"/>
      <c r="IQ129" s="34"/>
      <c r="IR129" s="34"/>
      <c r="IS129" s="34"/>
      <c r="IT129" s="34"/>
      <c r="IU129" s="34"/>
      <c r="IV129" s="34"/>
    </row>
    <row r="130" spans="1:256">
      <c r="A130" s="34" t="s">
        <v>399</v>
      </c>
      <c r="B130" s="34" t="s">
        <v>1022</v>
      </c>
      <c r="C130" s="937">
        <f>(+C112/C$94)*100</f>
        <v>8.0690155377270951</v>
      </c>
      <c r="D130" s="937"/>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c r="EV130" s="34"/>
      <c r="EW130" s="34"/>
      <c r="EX130" s="34"/>
      <c r="EY130" s="34"/>
      <c r="EZ130" s="34"/>
      <c r="FA130" s="34"/>
      <c r="FB130" s="34"/>
      <c r="FC130" s="34"/>
      <c r="FD130" s="34"/>
      <c r="FE130" s="34"/>
      <c r="FF130" s="34"/>
      <c r="FG130" s="34"/>
      <c r="FH130" s="34"/>
      <c r="FI130" s="34"/>
      <c r="FJ130" s="34"/>
      <c r="FK130" s="34"/>
      <c r="FL130" s="34"/>
      <c r="FM130" s="34"/>
      <c r="FN130" s="34"/>
      <c r="FO130" s="34"/>
      <c r="FP130" s="34"/>
      <c r="FQ130" s="34"/>
      <c r="FR130" s="34"/>
      <c r="FS130" s="34"/>
      <c r="FT130" s="34"/>
      <c r="FU130" s="34"/>
      <c r="FV130" s="34"/>
      <c r="FW130" s="34"/>
      <c r="FX130" s="34"/>
      <c r="FY130" s="34"/>
      <c r="FZ130" s="34"/>
      <c r="GA130" s="34"/>
      <c r="GB130" s="34"/>
      <c r="GC130" s="34"/>
      <c r="GD130" s="34"/>
      <c r="GE130" s="34"/>
      <c r="GF130" s="34"/>
      <c r="GG130" s="34"/>
      <c r="GH130" s="34"/>
      <c r="GI130" s="34"/>
      <c r="GJ130" s="34"/>
      <c r="GK130" s="34"/>
      <c r="GL130" s="34"/>
      <c r="GM130" s="34"/>
      <c r="GN130" s="34"/>
      <c r="GO130" s="34"/>
      <c r="GP130" s="34"/>
      <c r="GQ130" s="34"/>
      <c r="GR130" s="34"/>
      <c r="GS130" s="34"/>
      <c r="GT130" s="34"/>
      <c r="GU130" s="34"/>
      <c r="GV130" s="34"/>
      <c r="GW130" s="34"/>
      <c r="GX130" s="34"/>
      <c r="GY130" s="34"/>
      <c r="GZ130" s="34"/>
      <c r="HA130" s="34"/>
      <c r="HB130" s="34"/>
      <c r="HC130" s="34"/>
      <c r="HD130" s="34"/>
      <c r="HE130" s="34"/>
      <c r="HF130" s="34"/>
      <c r="HG130" s="34"/>
      <c r="HH130" s="34"/>
      <c r="HI130" s="34"/>
      <c r="HJ130" s="34"/>
      <c r="HK130" s="34"/>
      <c r="HL130" s="34"/>
      <c r="HM130" s="34"/>
      <c r="HN130" s="34"/>
      <c r="HO130" s="34"/>
      <c r="HP130" s="34"/>
      <c r="HQ130" s="34"/>
      <c r="HR130" s="34"/>
      <c r="HS130" s="34"/>
      <c r="HT130" s="34"/>
      <c r="HU130" s="34"/>
      <c r="HV130" s="34"/>
      <c r="HW130" s="34"/>
      <c r="HX130" s="34"/>
      <c r="HY130" s="34"/>
      <c r="HZ130" s="34"/>
      <c r="IA130" s="34"/>
      <c r="IB130" s="34"/>
      <c r="IC130" s="34"/>
      <c r="ID130" s="34"/>
      <c r="IE130" s="34"/>
      <c r="IF130" s="34"/>
      <c r="IG130" s="34"/>
      <c r="IH130" s="34"/>
      <c r="II130" s="34"/>
      <c r="IJ130" s="34"/>
      <c r="IK130" s="34"/>
      <c r="IL130" s="34"/>
      <c r="IM130" s="34"/>
      <c r="IN130" s="34"/>
      <c r="IO130" s="34"/>
      <c r="IP130" s="34"/>
      <c r="IQ130" s="34"/>
      <c r="IR130" s="34"/>
      <c r="IS130" s="34"/>
      <c r="IT130" s="34"/>
      <c r="IU130" s="34"/>
      <c r="IV130" s="34"/>
    </row>
    <row r="131" spans="1:256">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c r="ET131" s="34"/>
      <c r="EU131" s="34"/>
      <c r="EV131" s="34"/>
      <c r="EW131" s="34"/>
      <c r="EX131" s="34"/>
      <c r="EY131" s="34"/>
      <c r="EZ131" s="34"/>
      <c r="FA131" s="34"/>
      <c r="FB131" s="34"/>
      <c r="FC131" s="34"/>
      <c r="FD131" s="34"/>
      <c r="FE131" s="34"/>
      <c r="FF131" s="34"/>
      <c r="FG131" s="34"/>
      <c r="FH131" s="34"/>
      <c r="FI131" s="34"/>
      <c r="FJ131" s="34"/>
      <c r="FK131" s="34"/>
      <c r="FL131" s="34"/>
      <c r="FM131" s="34"/>
      <c r="FN131" s="34"/>
      <c r="FO131" s="34"/>
      <c r="FP131" s="34"/>
      <c r="FQ131" s="34"/>
      <c r="FR131" s="34"/>
      <c r="FS131" s="34"/>
      <c r="FT131" s="34"/>
      <c r="FU131" s="34"/>
      <c r="FV131" s="34"/>
      <c r="FW131" s="34"/>
      <c r="FX131" s="34"/>
      <c r="FY131" s="34"/>
      <c r="FZ131" s="34"/>
      <c r="GA131" s="34"/>
      <c r="GB131" s="34"/>
      <c r="GC131" s="34"/>
      <c r="GD131" s="34"/>
      <c r="GE131" s="34"/>
      <c r="GF131" s="34"/>
      <c r="GG131" s="34"/>
      <c r="GH131" s="34"/>
      <c r="GI131" s="34"/>
      <c r="GJ131" s="34"/>
      <c r="GK131" s="34"/>
      <c r="GL131" s="34"/>
      <c r="GM131" s="34"/>
      <c r="GN131" s="34"/>
      <c r="GO131" s="34"/>
      <c r="GP131" s="34"/>
      <c r="GQ131" s="34"/>
      <c r="GR131" s="34"/>
      <c r="GS131" s="34"/>
      <c r="GT131" s="34"/>
      <c r="GU131" s="34"/>
      <c r="GV131" s="34"/>
      <c r="GW131" s="34"/>
      <c r="GX131" s="34"/>
      <c r="GY131" s="34"/>
      <c r="GZ131" s="34"/>
      <c r="HA131" s="34"/>
      <c r="HB131" s="34"/>
      <c r="HC131" s="34"/>
      <c r="HD131" s="34"/>
      <c r="HE131" s="34"/>
      <c r="HF131" s="34"/>
      <c r="HG131" s="34"/>
      <c r="HH131" s="34"/>
      <c r="HI131" s="34"/>
      <c r="HJ131" s="34"/>
      <c r="HK131" s="34"/>
      <c r="HL131" s="34"/>
      <c r="HM131" s="34"/>
      <c r="HN131" s="34"/>
      <c r="HO131" s="34"/>
      <c r="HP131" s="34"/>
      <c r="HQ131" s="34"/>
      <c r="HR131" s="34"/>
      <c r="HS131" s="34"/>
      <c r="HT131" s="34"/>
      <c r="HU131" s="34"/>
      <c r="HV131" s="34"/>
      <c r="HW131" s="34"/>
      <c r="HX131" s="34"/>
      <c r="HY131" s="34"/>
      <c r="HZ131" s="34"/>
      <c r="IA131" s="34"/>
      <c r="IB131" s="34"/>
      <c r="IC131" s="34"/>
      <c r="ID131" s="34"/>
      <c r="IE131" s="34"/>
      <c r="IF131" s="34"/>
      <c r="IG131" s="34"/>
      <c r="IH131" s="34"/>
      <c r="II131" s="34"/>
      <c r="IJ131" s="34"/>
      <c r="IK131" s="34"/>
      <c r="IL131" s="34"/>
      <c r="IM131" s="34"/>
      <c r="IN131" s="34"/>
      <c r="IO131" s="34"/>
      <c r="IP131" s="34"/>
      <c r="IQ131" s="34"/>
      <c r="IR131" s="34"/>
      <c r="IS131" s="34"/>
      <c r="IT131" s="34"/>
      <c r="IU131" s="34"/>
      <c r="IV131" s="34"/>
    </row>
    <row r="132" spans="1:256">
      <c r="A132" s="34" t="s">
        <v>2202</v>
      </c>
      <c r="B132" s="921" t="s">
        <v>401</v>
      </c>
      <c r="C132" s="938">
        <f>SUM(C118:C131)</f>
        <v>100</v>
      </c>
      <c r="D132" s="938"/>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c r="ET132" s="34"/>
      <c r="EU132" s="34"/>
      <c r="EV132" s="34"/>
      <c r="EW132" s="34"/>
      <c r="EX132" s="34"/>
      <c r="EY132" s="34"/>
      <c r="EZ132" s="34"/>
      <c r="FA132" s="34"/>
      <c r="FB132" s="34"/>
      <c r="FC132" s="34"/>
      <c r="FD132" s="34"/>
      <c r="FE132" s="34"/>
      <c r="FF132" s="34"/>
      <c r="FG132" s="34"/>
      <c r="FH132" s="34"/>
      <c r="FI132" s="34"/>
      <c r="FJ132" s="34"/>
      <c r="FK132" s="34"/>
      <c r="FL132" s="34"/>
      <c r="FM132" s="34"/>
      <c r="FN132" s="34"/>
      <c r="FO132" s="34"/>
      <c r="FP132" s="34"/>
      <c r="FQ132" s="34"/>
      <c r="FR132" s="34"/>
      <c r="FS132" s="34"/>
      <c r="FT132" s="34"/>
      <c r="FU132" s="34"/>
      <c r="FV132" s="34"/>
      <c r="FW132" s="34"/>
      <c r="FX132" s="34"/>
      <c r="FY132" s="34"/>
      <c r="FZ132" s="34"/>
      <c r="GA132" s="34"/>
      <c r="GB132" s="34"/>
      <c r="GC132" s="34"/>
      <c r="GD132" s="34"/>
      <c r="GE132" s="34"/>
      <c r="GF132" s="34"/>
      <c r="GG132" s="34"/>
      <c r="GH132" s="34"/>
      <c r="GI132" s="34"/>
      <c r="GJ132" s="34"/>
      <c r="GK132" s="34"/>
      <c r="GL132" s="34"/>
      <c r="GM132" s="34"/>
      <c r="GN132" s="34"/>
      <c r="GO132" s="34"/>
      <c r="GP132" s="34"/>
      <c r="GQ132" s="34"/>
      <c r="GR132" s="34"/>
      <c r="GS132" s="34"/>
      <c r="GT132" s="34"/>
      <c r="GU132" s="34"/>
      <c r="GV132" s="34"/>
      <c r="GW132" s="34"/>
      <c r="GX132" s="34"/>
      <c r="GY132" s="34"/>
      <c r="GZ132" s="34"/>
      <c r="HA132" s="34"/>
      <c r="HB132" s="34"/>
      <c r="HC132" s="34"/>
      <c r="HD132" s="34"/>
      <c r="HE132" s="34"/>
      <c r="HF132" s="34"/>
      <c r="HG132" s="34"/>
      <c r="HH132" s="34"/>
      <c r="HI132" s="34"/>
      <c r="HJ132" s="34"/>
      <c r="HK132" s="34"/>
      <c r="HL132" s="34"/>
      <c r="HM132" s="34"/>
      <c r="HN132" s="34"/>
      <c r="HO132" s="34"/>
      <c r="HP132" s="34"/>
      <c r="HQ132" s="34"/>
      <c r="HR132" s="34"/>
      <c r="HS132" s="34"/>
      <c r="HT132" s="34"/>
      <c r="HU132" s="34"/>
      <c r="HV132" s="34"/>
      <c r="HW132" s="34"/>
      <c r="HX132" s="34"/>
      <c r="HY132" s="34"/>
      <c r="HZ132" s="34"/>
      <c r="IA132" s="34"/>
      <c r="IB132" s="34"/>
      <c r="IC132" s="34"/>
      <c r="ID132" s="34"/>
      <c r="IE132" s="34"/>
      <c r="IF132" s="34"/>
      <c r="IG132" s="34"/>
      <c r="IH132" s="34"/>
      <c r="II132" s="34"/>
      <c r="IJ132" s="34"/>
      <c r="IK132" s="34"/>
      <c r="IL132" s="34"/>
      <c r="IM132" s="34"/>
      <c r="IN132" s="34"/>
      <c r="IO132" s="34"/>
      <c r="IP132" s="34"/>
      <c r="IQ132" s="34"/>
      <c r="IR132" s="34"/>
      <c r="IS132" s="34"/>
      <c r="IT132" s="34"/>
      <c r="IU132" s="34"/>
      <c r="IV132" s="34"/>
    </row>
    <row r="133" spans="1:256" ht="15.75">
      <c r="A133" s="34"/>
      <c r="B133" s="923"/>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c r="ET133" s="34"/>
      <c r="EU133" s="34"/>
      <c r="EV133" s="34"/>
      <c r="EW133" s="34"/>
      <c r="EX133" s="34"/>
      <c r="EY133" s="34"/>
      <c r="EZ133" s="34"/>
      <c r="FA133" s="34"/>
      <c r="FB133" s="34"/>
      <c r="FC133" s="34"/>
      <c r="FD133" s="34"/>
      <c r="FE133" s="34"/>
      <c r="FF133" s="34"/>
      <c r="FG133" s="34"/>
      <c r="FH133" s="34"/>
      <c r="FI133" s="34"/>
      <c r="FJ133" s="34"/>
      <c r="FK133" s="34"/>
      <c r="FL133" s="34"/>
      <c r="FM133" s="34"/>
      <c r="FN133" s="34"/>
      <c r="FO133" s="34"/>
      <c r="FP133" s="34"/>
      <c r="FQ133" s="34"/>
      <c r="FR133" s="34"/>
      <c r="FS133" s="34"/>
      <c r="FT133" s="34"/>
      <c r="FU133" s="34"/>
      <c r="FV133" s="34"/>
      <c r="FW133" s="34"/>
      <c r="FX133" s="34"/>
      <c r="FY133" s="34"/>
      <c r="FZ133" s="34"/>
      <c r="GA133" s="34"/>
      <c r="GB133" s="34"/>
      <c r="GC133" s="34"/>
      <c r="GD133" s="34"/>
      <c r="GE133" s="34"/>
      <c r="GF133" s="34"/>
      <c r="GG133" s="34"/>
      <c r="GH133" s="34"/>
      <c r="GI133" s="34"/>
      <c r="GJ133" s="34"/>
      <c r="GK133" s="34"/>
      <c r="GL133" s="34"/>
      <c r="GM133" s="34"/>
      <c r="GN133" s="34"/>
      <c r="GO133" s="34"/>
      <c r="GP133" s="34"/>
      <c r="GQ133" s="34"/>
      <c r="GR133" s="34"/>
      <c r="GS133" s="34"/>
      <c r="GT133" s="34"/>
      <c r="GU133" s="34"/>
      <c r="GV133" s="34"/>
      <c r="GW133" s="34"/>
      <c r="GX133" s="34"/>
      <c r="GY133" s="34"/>
      <c r="GZ133" s="34"/>
      <c r="HA133" s="34"/>
      <c r="HB133" s="34"/>
      <c r="HC133" s="34"/>
      <c r="HD133" s="34"/>
      <c r="HE133" s="34"/>
      <c r="HF133" s="34"/>
      <c r="HG133" s="34"/>
      <c r="HH133" s="34"/>
      <c r="HI133" s="34"/>
      <c r="HJ133" s="34"/>
      <c r="HK133" s="34"/>
      <c r="HL133" s="34"/>
      <c r="HM133" s="34"/>
      <c r="HN133" s="34"/>
      <c r="HO133" s="34"/>
      <c r="HP133" s="34"/>
      <c r="HQ133" s="34"/>
      <c r="HR133" s="34"/>
      <c r="HS133" s="34"/>
      <c r="HT133" s="34"/>
      <c r="HU133" s="34"/>
      <c r="HV133" s="34"/>
      <c r="HW133" s="34"/>
      <c r="HX133" s="34"/>
      <c r="HY133" s="34"/>
      <c r="HZ133" s="34"/>
      <c r="IA133" s="34"/>
      <c r="IB133" s="34"/>
      <c r="IC133" s="34"/>
      <c r="ID133" s="34"/>
      <c r="IE133" s="34"/>
      <c r="IF133" s="34"/>
      <c r="IG133" s="34"/>
      <c r="IH133" s="34"/>
      <c r="II133" s="34"/>
      <c r="IJ133" s="34"/>
      <c r="IK133" s="34"/>
      <c r="IL133" s="34"/>
      <c r="IM133" s="34"/>
      <c r="IN133" s="34"/>
      <c r="IO133" s="34"/>
      <c r="IP133" s="34"/>
      <c r="IQ133" s="34"/>
      <c r="IR133" s="34"/>
      <c r="IS133" s="34"/>
      <c r="IT133" s="34"/>
      <c r="IU133" s="34"/>
      <c r="IV133" s="34"/>
    </row>
    <row r="134" spans="1:256" ht="15.75">
      <c r="A134" s="934" t="s">
        <v>402</v>
      </c>
      <c r="B134" s="934"/>
      <c r="C134" s="934"/>
      <c r="D134" s="9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c r="EV134" s="34"/>
      <c r="EW134" s="34"/>
      <c r="EX134" s="34"/>
      <c r="EY134" s="34"/>
      <c r="EZ134" s="34"/>
      <c r="FA134" s="34"/>
      <c r="FB134" s="34"/>
      <c r="FC134" s="34"/>
      <c r="FD134" s="34"/>
      <c r="FE134" s="34"/>
      <c r="FF134" s="34"/>
      <c r="FG134" s="34"/>
      <c r="FH134" s="34"/>
      <c r="FI134" s="34"/>
      <c r="FJ134" s="34"/>
      <c r="FK134" s="34"/>
      <c r="FL134" s="34"/>
      <c r="FM134" s="34"/>
      <c r="FN134" s="34"/>
      <c r="FO134" s="34"/>
      <c r="FP134" s="34"/>
      <c r="FQ134" s="34"/>
      <c r="FR134" s="34"/>
      <c r="FS134" s="34"/>
      <c r="FT134" s="34"/>
      <c r="FU134" s="34"/>
      <c r="FV134" s="34"/>
      <c r="FW134" s="34"/>
      <c r="FX134" s="34"/>
      <c r="FY134" s="34"/>
      <c r="FZ134" s="34"/>
      <c r="GA134" s="34"/>
      <c r="GB134" s="34"/>
      <c r="GC134" s="34"/>
      <c r="GD134" s="34"/>
      <c r="GE134" s="34"/>
      <c r="GF134" s="34"/>
      <c r="GG134" s="34"/>
      <c r="GH134" s="34"/>
      <c r="GI134" s="34"/>
      <c r="GJ134" s="34"/>
      <c r="GK134" s="34"/>
      <c r="GL134" s="34"/>
      <c r="GM134" s="34"/>
      <c r="GN134" s="34"/>
      <c r="GO134" s="34"/>
      <c r="GP134" s="34"/>
      <c r="GQ134" s="34"/>
      <c r="GR134" s="34"/>
      <c r="GS134" s="34"/>
      <c r="GT134" s="34"/>
      <c r="GU134" s="34"/>
      <c r="GV134" s="34"/>
      <c r="GW134" s="34"/>
      <c r="GX134" s="34"/>
      <c r="GY134" s="34"/>
      <c r="GZ134" s="34"/>
      <c r="HA134" s="34"/>
      <c r="HB134" s="34"/>
      <c r="HC134" s="34"/>
      <c r="HD134" s="34"/>
      <c r="HE134" s="34"/>
      <c r="HF134" s="34"/>
      <c r="HG134" s="34"/>
      <c r="HH134" s="34"/>
      <c r="HI134" s="34"/>
      <c r="HJ134" s="34"/>
      <c r="HK134" s="34"/>
      <c r="HL134" s="34"/>
      <c r="HM134" s="34"/>
      <c r="HN134" s="34"/>
      <c r="HO134" s="34"/>
      <c r="HP134" s="34"/>
      <c r="HQ134" s="34"/>
      <c r="HR134" s="34"/>
      <c r="HS134" s="34"/>
      <c r="HT134" s="34"/>
      <c r="HU134" s="34"/>
      <c r="HV134" s="34"/>
      <c r="HW134" s="34"/>
      <c r="HX134" s="34"/>
      <c r="HY134" s="34"/>
      <c r="HZ134" s="34"/>
      <c r="IA134" s="34"/>
      <c r="IB134" s="34"/>
      <c r="IC134" s="34"/>
      <c r="ID134" s="34"/>
      <c r="IE134" s="34"/>
      <c r="IF134" s="34"/>
      <c r="IG134" s="34"/>
      <c r="IH134" s="34"/>
      <c r="II134" s="34"/>
      <c r="IJ134" s="34"/>
      <c r="IK134" s="34"/>
      <c r="IL134" s="34"/>
      <c r="IM134" s="34"/>
      <c r="IN134" s="34"/>
      <c r="IO134" s="34"/>
      <c r="IP134" s="34"/>
      <c r="IQ134" s="34"/>
      <c r="IR134" s="34"/>
      <c r="IS134" s="34"/>
      <c r="IT134" s="34"/>
      <c r="IU134" s="34"/>
      <c r="IV134" s="34"/>
    </row>
    <row r="135" spans="1:256">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c r="ET135" s="34"/>
      <c r="EU135" s="34"/>
      <c r="EV135" s="34"/>
      <c r="EW135" s="34"/>
      <c r="EX135" s="34"/>
      <c r="EY135" s="34"/>
      <c r="EZ135" s="34"/>
      <c r="FA135" s="34"/>
      <c r="FB135" s="34"/>
      <c r="FC135" s="34"/>
      <c r="FD135" s="34"/>
      <c r="FE135" s="34"/>
      <c r="FF135" s="34"/>
      <c r="FG135" s="34"/>
      <c r="FH135" s="34"/>
      <c r="FI135" s="34"/>
      <c r="FJ135" s="34"/>
      <c r="FK135" s="34"/>
      <c r="FL135" s="34"/>
      <c r="FM135" s="34"/>
      <c r="FN135" s="34"/>
      <c r="FO135" s="34"/>
      <c r="FP135" s="34"/>
      <c r="FQ135" s="34"/>
      <c r="FR135" s="34"/>
      <c r="FS135" s="34"/>
      <c r="FT135" s="34"/>
      <c r="FU135" s="34"/>
      <c r="FV135" s="34"/>
      <c r="FW135" s="34"/>
      <c r="FX135" s="34"/>
      <c r="FY135" s="34"/>
      <c r="FZ135" s="34"/>
      <c r="GA135" s="34"/>
      <c r="GB135" s="34"/>
      <c r="GC135" s="34"/>
      <c r="GD135" s="34"/>
      <c r="GE135" s="34"/>
      <c r="GF135" s="34"/>
      <c r="GG135" s="34"/>
      <c r="GH135" s="34"/>
      <c r="GI135" s="34"/>
      <c r="GJ135" s="34"/>
      <c r="GK135" s="34"/>
      <c r="GL135" s="34"/>
      <c r="GM135" s="34"/>
      <c r="GN135" s="34"/>
      <c r="GO135" s="34"/>
      <c r="GP135" s="34"/>
      <c r="GQ135" s="34"/>
      <c r="GR135" s="34"/>
      <c r="GS135" s="34"/>
      <c r="GT135" s="34"/>
      <c r="GU135" s="34"/>
      <c r="GV135" s="34"/>
      <c r="GW135" s="34"/>
      <c r="GX135" s="34"/>
      <c r="GY135" s="34"/>
      <c r="GZ135" s="34"/>
      <c r="HA135" s="34"/>
      <c r="HB135" s="34"/>
      <c r="HC135" s="34"/>
      <c r="HD135" s="34"/>
      <c r="HE135" s="34"/>
      <c r="HF135" s="34"/>
      <c r="HG135" s="34"/>
      <c r="HH135" s="34"/>
      <c r="HI135" s="34"/>
      <c r="HJ135" s="34"/>
      <c r="HK135" s="34"/>
      <c r="HL135" s="34"/>
      <c r="HM135" s="34"/>
      <c r="HN135" s="34"/>
      <c r="HO135" s="34"/>
      <c r="HP135" s="34"/>
      <c r="HQ135" s="34"/>
      <c r="HR135" s="34"/>
      <c r="HS135" s="34"/>
      <c r="HT135" s="34"/>
      <c r="HU135" s="34"/>
      <c r="HV135" s="34"/>
      <c r="HW135" s="34"/>
      <c r="HX135" s="34"/>
      <c r="HY135" s="34"/>
      <c r="HZ135" s="34"/>
      <c r="IA135" s="34"/>
      <c r="IB135" s="34"/>
      <c r="IC135" s="34"/>
      <c r="ID135" s="34"/>
      <c r="IE135" s="34"/>
      <c r="IF135" s="34"/>
      <c r="IG135" s="34"/>
      <c r="IH135" s="34"/>
      <c r="II135" s="34"/>
      <c r="IJ135" s="34"/>
      <c r="IK135" s="34"/>
      <c r="IL135" s="34"/>
      <c r="IM135" s="34"/>
      <c r="IN135" s="34"/>
      <c r="IO135" s="34"/>
      <c r="IP135" s="34"/>
      <c r="IQ135" s="34"/>
      <c r="IR135" s="34"/>
      <c r="IS135" s="34"/>
      <c r="IT135" s="34"/>
      <c r="IU135" s="34"/>
      <c r="IV135" s="34"/>
    </row>
    <row r="136" spans="1:256">
      <c r="A136" s="34" t="s">
        <v>393</v>
      </c>
      <c r="B136" s="34" t="s">
        <v>1022</v>
      </c>
      <c r="C136" s="939">
        <f>C100/C96</f>
        <v>0</v>
      </c>
      <c r="D136" s="939"/>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c r="FF136" s="34"/>
      <c r="FG136" s="34"/>
      <c r="FH136" s="34"/>
      <c r="FI136" s="34"/>
      <c r="FJ136" s="34"/>
      <c r="FK136" s="34"/>
      <c r="FL136" s="34"/>
      <c r="FM136" s="34"/>
      <c r="FN136" s="34"/>
      <c r="FO136" s="34"/>
      <c r="FP136" s="34"/>
      <c r="FQ136" s="34"/>
      <c r="FR136" s="34"/>
      <c r="FS136" s="34"/>
      <c r="FT136" s="34"/>
      <c r="FU136" s="34"/>
      <c r="FV136" s="34"/>
      <c r="FW136" s="34"/>
      <c r="FX136" s="34"/>
      <c r="FY136" s="34"/>
      <c r="FZ136" s="34"/>
      <c r="GA136" s="34"/>
      <c r="GB136" s="34"/>
      <c r="GC136" s="34"/>
      <c r="GD136" s="34"/>
      <c r="GE136" s="34"/>
      <c r="GF136" s="34"/>
      <c r="GG136" s="34"/>
      <c r="GH136" s="34"/>
      <c r="GI136" s="34"/>
      <c r="GJ136" s="34"/>
      <c r="GK136" s="34"/>
      <c r="GL136" s="34"/>
      <c r="GM136" s="34"/>
      <c r="GN136" s="34"/>
      <c r="GO136" s="34"/>
      <c r="GP136" s="34"/>
      <c r="GQ136" s="34"/>
      <c r="GR136" s="34"/>
      <c r="GS136" s="34"/>
      <c r="GT136" s="34"/>
      <c r="GU136" s="34"/>
      <c r="GV136" s="34"/>
      <c r="GW136" s="34"/>
      <c r="GX136" s="34"/>
      <c r="GY136" s="34"/>
      <c r="GZ136" s="34"/>
      <c r="HA136" s="34"/>
      <c r="HB136" s="34"/>
      <c r="HC136" s="34"/>
      <c r="HD136" s="34"/>
      <c r="HE136" s="34"/>
      <c r="HF136" s="34"/>
      <c r="HG136" s="34"/>
      <c r="HH136" s="34"/>
      <c r="HI136" s="34"/>
      <c r="HJ136" s="34"/>
      <c r="HK136" s="34"/>
      <c r="HL136" s="34"/>
      <c r="HM136" s="34"/>
      <c r="HN136" s="34"/>
      <c r="HO136" s="34"/>
      <c r="HP136" s="34"/>
      <c r="HQ136" s="34"/>
      <c r="HR136" s="34"/>
      <c r="HS136" s="34"/>
      <c r="HT136" s="34"/>
      <c r="HU136" s="34"/>
      <c r="HV136" s="34"/>
      <c r="HW136" s="34"/>
      <c r="HX136" s="34"/>
      <c r="HY136" s="34"/>
      <c r="HZ136" s="34"/>
      <c r="IA136" s="34"/>
      <c r="IB136" s="34"/>
      <c r="IC136" s="34"/>
      <c r="ID136" s="34"/>
      <c r="IE136" s="34"/>
      <c r="IF136" s="34"/>
      <c r="IG136" s="34"/>
      <c r="IH136" s="34"/>
      <c r="II136" s="34"/>
      <c r="IJ136" s="34"/>
      <c r="IK136" s="34"/>
      <c r="IL136" s="34"/>
      <c r="IM136" s="34"/>
      <c r="IN136" s="34"/>
      <c r="IO136" s="34"/>
      <c r="IP136" s="34"/>
      <c r="IQ136" s="34"/>
      <c r="IR136" s="34"/>
      <c r="IS136" s="34"/>
      <c r="IT136" s="34"/>
      <c r="IU136" s="34"/>
      <c r="IV136" s="34"/>
    </row>
    <row r="137" spans="1:256">
      <c r="A137" s="34"/>
      <c r="B137" s="34"/>
      <c r="C137" s="939"/>
      <c r="D137" s="939"/>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c r="ET137" s="34"/>
      <c r="EU137" s="34"/>
      <c r="EV137" s="34"/>
      <c r="EW137" s="34"/>
      <c r="EX137" s="34"/>
      <c r="EY137" s="34"/>
      <c r="EZ137" s="34"/>
      <c r="FA137" s="34"/>
      <c r="FB137" s="34"/>
      <c r="FC137" s="34"/>
      <c r="FD137" s="34"/>
      <c r="FE137" s="34"/>
      <c r="FF137" s="34"/>
      <c r="FG137" s="34"/>
      <c r="FH137" s="34"/>
      <c r="FI137" s="34"/>
      <c r="FJ137" s="34"/>
      <c r="FK137" s="34"/>
      <c r="FL137" s="34"/>
      <c r="FM137" s="34"/>
      <c r="FN137" s="34"/>
      <c r="FO137" s="34"/>
      <c r="FP137" s="34"/>
      <c r="FQ137" s="34"/>
      <c r="FR137" s="34"/>
      <c r="FS137" s="34"/>
      <c r="FT137" s="34"/>
      <c r="FU137" s="34"/>
      <c r="FV137" s="34"/>
      <c r="FW137" s="34"/>
      <c r="FX137" s="34"/>
      <c r="FY137" s="34"/>
      <c r="FZ137" s="34"/>
      <c r="GA137" s="34"/>
      <c r="GB137" s="34"/>
      <c r="GC137" s="34"/>
      <c r="GD137" s="34"/>
      <c r="GE137" s="34"/>
      <c r="GF137" s="34"/>
      <c r="GG137" s="34"/>
      <c r="GH137" s="34"/>
      <c r="GI137" s="34"/>
      <c r="GJ137" s="34"/>
      <c r="GK137" s="34"/>
      <c r="GL137" s="34"/>
      <c r="GM137" s="34"/>
      <c r="GN137" s="34"/>
      <c r="GO137" s="34"/>
      <c r="GP137" s="34"/>
      <c r="GQ137" s="34"/>
      <c r="GR137" s="34"/>
      <c r="GS137" s="34"/>
      <c r="GT137" s="34"/>
      <c r="GU137" s="34"/>
      <c r="GV137" s="34"/>
      <c r="GW137" s="34"/>
      <c r="GX137" s="34"/>
      <c r="GY137" s="34"/>
      <c r="GZ137" s="34"/>
      <c r="HA137" s="34"/>
      <c r="HB137" s="34"/>
      <c r="HC137" s="34"/>
      <c r="HD137" s="34"/>
      <c r="HE137" s="34"/>
      <c r="HF137" s="34"/>
      <c r="HG137" s="34"/>
      <c r="HH137" s="34"/>
      <c r="HI137" s="34"/>
      <c r="HJ137" s="34"/>
      <c r="HK137" s="34"/>
      <c r="HL137" s="34"/>
      <c r="HM137" s="34"/>
      <c r="HN137" s="34"/>
      <c r="HO137" s="34"/>
      <c r="HP137" s="34"/>
      <c r="HQ137" s="34"/>
      <c r="HR137" s="34"/>
      <c r="HS137" s="34"/>
      <c r="HT137" s="34"/>
      <c r="HU137" s="34"/>
      <c r="HV137" s="34"/>
      <c r="HW137" s="34"/>
      <c r="HX137" s="34"/>
      <c r="HY137" s="34"/>
      <c r="HZ137" s="34"/>
      <c r="IA137" s="34"/>
      <c r="IB137" s="34"/>
      <c r="IC137" s="34"/>
      <c r="ID137" s="34"/>
      <c r="IE137" s="34"/>
      <c r="IF137" s="34"/>
      <c r="IG137" s="34"/>
      <c r="IH137" s="34"/>
      <c r="II137" s="34"/>
      <c r="IJ137" s="34"/>
      <c r="IK137" s="34"/>
      <c r="IL137" s="34"/>
      <c r="IM137" s="34"/>
      <c r="IN137" s="34"/>
      <c r="IO137" s="34"/>
      <c r="IP137" s="34"/>
      <c r="IQ137" s="34"/>
      <c r="IR137" s="34"/>
      <c r="IS137" s="34"/>
      <c r="IT137" s="34"/>
      <c r="IU137" s="34"/>
      <c r="IV137" s="34"/>
    </row>
    <row r="138" spans="1:256">
      <c r="A138" s="34" t="s">
        <v>394</v>
      </c>
      <c r="B138" s="34" t="s">
        <v>1022</v>
      </c>
      <c r="C138" s="939">
        <f>C102/C96</f>
        <v>1.8818158134955103</v>
      </c>
      <c r="D138" s="939"/>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c r="DQ138" s="34"/>
      <c r="DR138" s="34"/>
      <c r="DS138" s="34"/>
      <c r="DT138" s="34"/>
      <c r="DU138" s="34"/>
      <c r="DV138" s="34"/>
      <c r="DW138" s="34"/>
      <c r="DX138" s="34"/>
      <c r="DY138" s="34"/>
      <c r="DZ138" s="34"/>
      <c r="EA138" s="34"/>
      <c r="EB138" s="34"/>
      <c r="EC138" s="34"/>
      <c r="ED138" s="34"/>
      <c r="EE138" s="34"/>
      <c r="EF138" s="34"/>
      <c r="EG138" s="34"/>
      <c r="EH138" s="34"/>
      <c r="EI138" s="34"/>
      <c r="EJ138" s="34"/>
      <c r="EK138" s="34"/>
      <c r="EL138" s="34"/>
      <c r="EM138" s="34"/>
      <c r="EN138" s="34"/>
      <c r="EO138" s="34"/>
      <c r="EP138" s="34"/>
      <c r="EQ138" s="34"/>
      <c r="ER138" s="34"/>
      <c r="ES138" s="34"/>
      <c r="ET138" s="34"/>
      <c r="EU138" s="34"/>
      <c r="EV138" s="34"/>
      <c r="EW138" s="34"/>
      <c r="EX138" s="34"/>
      <c r="EY138" s="34"/>
      <c r="EZ138" s="34"/>
      <c r="FA138" s="34"/>
      <c r="FB138" s="34"/>
      <c r="FC138" s="34"/>
      <c r="FD138" s="34"/>
      <c r="FE138" s="34"/>
      <c r="FF138" s="34"/>
      <c r="FG138" s="34"/>
      <c r="FH138" s="34"/>
      <c r="FI138" s="34"/>
      <c r="FJ138" s="34"/>
      <c r="FK138" s="34"/>
      <c r="FL138" s="34"/>
      <c r="FM138" s="34"/>
      <c r="FN138" s="34"/>
      <c r="FO138" s="34"/>
      <c r="FP138" s="34"/>
      <c r="FQ138" s="34"/>
      <c r="FR138" s="34"/>
      <c r="FS138" s="34"/>
      <c r="FT138" s="34"/>
      <c r="FU138" s="34"/>
      <c r="FV138" s="34"/>
      <c r="FW138" s="34"/>
      <c r="FX138" s="34"/>
      <c r="FY138" s="34"/>
      <c r="FZ138" s="34"/>
      <c r="GA138" s="34"/>
      <c r="GB138" s="34"/>
      <c r="GC138" s="34"/>
      <c r="GD138" s="34"/>
      <c r="GE138" s="34"/>
      <c r="GF138" s="34"/>
      <c r="GG138" s="34"/>
      <c r="GH138" s="34"/>
      <c r="GI138" s="34"/>
      <c r="GJ138" s="34"/>
      <c r="GK138" s="34"/>
      <c r="GL138" s="34"/>
      <c r="GM138" s="34"/>
      <c r="GN138" s="34"/>
      <c r="GO138" s="34"/>
      <c r="GP138" s="34"/>
      <c r="GQ138" s="34"/>
      <c r="GR138" s="34"/>
      <c r="GS138" s="34"/>
      <c r="GT138" s="34"/>
      <c r="GU138" s="34"/>
      <c r="GV138" s="34"/>
      <c r="GW138" s="34"/>
      <c r="GX138" s="34"/>
      <c r="GY138" s="34"/>
      <c r="GZ138" s="34"/>
      <c r="HA138" s="34"/>
      <c r="HB138" s="34"/>
      <c r="HC138" s="34"/>
      <c r="HD138" s="34"/>
      <c r="HE138" s="34"/>
      <c r="HF138" s="34"/>
      <c r="HG138" s="34"/>
      <c r="HH138" s="34"/>
      <c r="HI138" s="34"/>
      <c r="HJ138" s="34"/>
      <c r="HK138" s="34"/>
      <c r="HL138" s="34"/>
      <c r="HM138" s="34"/>
      <c r="HN138" s="34"/>
      <c r="HO138" s="34"/>
      <c r="HP138" s="34"/>
      <c r="HQ138" s="34"/>
      <c r="HR138" s="34"/>
      <c r="HS138" s="34"/>
      <c r="HT138" s="34"/>
      <c r="HU138" s="34"/>
      <c r="HV138" s="34"/>
      <c r="HW138" s="34"/>
      <c r="HX138" s="34"/>
      <c r="HY138" s="34"/>
      <c r="HZ138" s="34"/>
      <c r="IA138" s="34"/>
      <c r="IB138" s="34"/>
      <c r="IC138" s="34"/>
      <c r="ID138" s="34"/>
      <c r="IE138" s="34"/>
      <c r="IF138" s="34"/>
      <c r="IG138" s="34"/>
      <c r="IH138" s="34"/>
      <c r="II138" s="34"/>
      <c r="IJ138" s="34"/>
      <c r="IK138" s="34"/>
      <c r="IL138" s="34"/>
      <c r="IM138" s="34"/>
      <c r="IN138" s="34"/>
      <c r="IO138" s="34"/>
      <c r="IP138" s="34"/>
      <c r="IQ138" s="34"/>
      <c r="IR138" s="34"/>
      <c r="IS138" s="34"/>
      <c r="IT138" s="34"/>
      <c r="IU138" s="34"/>
      <c r="IV138" s="34"/>
    </row>
    <row r="139" spans="1:256">
      <c r="A139" s="34"/>
      <c r="B139" s="34"/>
      <c r="C139" s="939"/>
      <c r="D139" s="939"/>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c r="DZ139" s="34"/>
      <c r="EA139" s="34"/>
      <c r="EB139" s="34"/>
      <c r="EC139" s="34"/>
      <c r="ED139" s="34"/>
      <c r="EE139" s="34"/>
      <c r="EF139" s="34"/>
      <c r="EG139" s="34"/>
      <c r="EH139" s="34"/>
      <c r="EI139" s="34"/>
      <c r="EJ139" s="34"/>
      <c r="EK139" s="34"/>
      <c r="EL139" s="34"/>
      <c r="EM139" s="34"/>
      <c r="EN139" s="34"/>
      <c r="EO139" s="34"/>
      <c r="EP139" s="34"/>
      <c r="EQ139" s="34"/>
      <c r="ER139" s="34"/>
      <c r="ES139" s="34"/>
      <c r="ET139" s="34"/>
      <c r="EU139" s="34"/>
      <c r="EV139" s="34"/>
      <c r="EW139" s="34"/>
      <c r="EX139" s="34"/>
      <c r="EY139" s="34"/>
      <c r="EZ139" s="34"/>
      <c r="FA139" s="34"/>
      <c r="FB139" s="34"/>
      <c r="FC139" s="34"/>
      <c r="FD139" s="34"/>
      <c r="FE139" s="34"/>
      <c r="FF139" s="34"/>
      <c r="FG139" s="34"/>
      <c r="FH139" s="34"/>
      <c r="FI139" s="34"/>
      <c r="FJ139" s="34"/>
      <c r="FK139" s="34"/>
      <c r="FL139" s="34"/>
      <c r="FM139" s="34"/>
      <c r="FN139" s="34"/>
      <c r="FO139" s="34"/>
      <c r="FP139" s="34"/>
      <c r="FQ139" s="34"/>
      <c r="FR139" s="34"/>
      <c r="FS139" s="34"/>
      <c r="FT139" s="34"/>
      <c r="FU139" s="34"/>
      <c r="FV139" s="34"/>
      <c r="FW139" s="34"/>
      <c r="FX139" s="34"/>
      <c r="FY139" s="34"/>
      <c r="FZ139" s="34"/>
      <c r="GA139" s="34"/>
      <c r="GB139" s="34"/>
      <c r="GC139" s="34"/>
      <c r="GD139" s="34"/>
      <c r="GE139" s="34"/>
      <c r="GF139" s="34"/>
      <c r="GG139" s="34"/>
      <c r="GH139" s="34"/>
      <c r="GI139" s="34"/>
      <c r="GJ139" s="34"/>
      <c r="GK139" s="34"/>
      <c r="GL139" s="34"/>
      <c r="GM139" s="34"/>
      <c r="GN139" s="34"/>
      <c r="GO139" s="34"/>
      <c r="GP139" s="34"/>
      <c r="GQ139" s="34"/>
      <c r="GR139" s="34"/>
      <c r="GS139" s="34"/>
      <c r="GT139" s="34"/>
      <c r="GU139" s="34"/>
      <c r="GV139" s="34"/>
      <c r="GW139" s="34"/>
      <c r="GX139" s="34"/>
      <c r="GY139" s="34"/>
      <c r="GZ139" s="34"/>
      <c r="HA139" s="34"/>
      <c r="HB139" s="34"/>
      <c r="HC139" s="34"/>
      <c r="HD139" s="34"/>
      <c r="HE139" s="34"/>
      <c r="HF139" s="34"/>
      <c r="HG139" s="34"/>
      <c r="HH139" s="34"/>
      <c r="HI139" s="34"/>
      <c r="HJ139" s="34"/>
      <c r="HK139" s="34"/>
      <c r="HL139" s="34"/>
      <c r="HM139" s="34"/>
      <c r="HN139" s="34"/>
      <c r="HO139" s="34"/>
      <c r="HP139" s="34"/>
      <c r="HQ139" s="34"/>
      <c r="HR139" s="34"/>
      <c r="HS139" s="34"/>
      <c r="HT139" s="34"/>
      <c r="HU139" s="34"/>
      <c r="HV139" s="34"/>
      <c r="HW139" s="34"/>
      <c r="HX139" s="34"/>
      <c r="HY139" s="34"/>
      <c r="HZ139" s="34"/>
      <c r="IA139" s="34"/>
      <c r="IB139" s="34"/>
      <c r="IC139" s="34"/>
      <c r="ID139" s="34"/>
      <c r="IE139" s="34"/>
      <c r="IF139" s="34"/>
      <c r="IG139" s="34"/>
      <c r="IH139" s="34"/>
      <c r="II139" s="34"/>
      <c r="IJ139" s="34"/>
      <c r="IK139" s="34"/>
      <c r="IL139" s="34"/>
      <c r="IM139" s="34"/>
      <c r="IN139" s="34"/>
      <c r="IO139" s="34"/>
      <c r="IP139" s="34"/>
      <c r="IQ139" s="34"/>
      <c r="IR139" s="34"/>
      <c r="IS139" s="34"/>
      <c r="IT139" s="34"/>
      <c r="IU139" s="34"/>
      <c r="IV139" s="34"/>
    </row>
    <row r="140" spans="1:256">
      <c r="A140" s="34" t="s">
        <v>395</v>
      </c>
      <c r="B140" s="34" t="s">
        <v>1022</v>
      </c>
      <c r="C140" s="939">
        <f>C104/C96</f>
        <v>7.0229986518575469</v>
      </c>
      <c r="D140" s="939"/>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c r="EV140" s="34"/>
      <c r="EW140" s="34"/>
      <c r="EX140" s="34"/>
      <c r="EY140" s="34"/>
      <c r="EZ140" s="34"/>
      <c r="FA140" s="34"/>
      <c r="FB140" s="34"/>
      <c r="FC140" s="34"/>
      <c r="FD140" s="34"/>
      <c r="FE140" s="34"/>
      <c r="FF140" s="34"/>
      <c r="FG140" s="34"/>
      <c r="FH140" s="34"/>
      <c r="FI140" s="34"/>
      <c r="FJ140" s="34"/>
      <c r="FK140" s="34"/>
      <c r="FL140" s="34"/>
      <c r="FM140" s="34"/>
      <c r="FN140" s="34"/>
      <c r="FO140" s="34"/>
      <c r="FP140" s="34"/>
      <c r="FQ140" s="34"/>
      <c r="FR140" s="34"/>
      <c r="FS140" s="34"/>
      <c r="FT140" s="34"/>
      <c r="FU140" s="34"/>
      <c r="FV140" s="34"/>
      <c r="FW140" s="34"/>
      <c r="FX140" s="34"/>
      <c r="FY140" s="34"/>
      <c r="FZ140" s="34"/>
      <c r="GA140" s="34"/>
      <c r="GB140" s="34"/>
      <c r="GC140" s="34"/>
      <c r="GD140" s="34"/>
      <c r="GE140" s="34"/>
      <c r="GF140" s="34"/>
      <c r="GG140" s="34"/>
      <c r="GH140" s="34"/>
      <c r="GI140" s="34"/>
      <c r="GJ140" s="34"/>
      <c r="GK140" s="34"/>
      <c r="GL140" s="34"/>
      <c r="GM140" s="34"/>
      <c r="GN140" s="34"/>
      <c r="GO140" s="34"/>
      <c r="GP140" s="34"/>
      <c r="GQ140" s="34"/>
      <c r="GR140" s="34"/>
      <c r="GS140" s="34"/>
      <c r="GT140" s="34"/>
      <c r="GU140" s="34"/>
      <c r="GV140" s="34"/>
      <c r="GW140" s="34"/>
      <c r="GX140" s="34"/>
      <c r="GY140" s="34"/>
      <c r="GZ140" s="34"/>
      <c r="HA140" s="34"/>
      <c r="HB140" s="34"/>
      <c r="HC140" s="34"/>
      <c r="HD140" s="34"/>
      <c r="HE140" s="34"/>
      <c r="HF140" s="34"/>
      <c r="HG140" s="34"/>
      <c r="HH140" s="34"/>
      <c r="HI140" s="34"/>
      <c r="HJ140" s="34"/>
      <c r="HK140" s="34"/>
      <c r="HL140" s="34"/>
      <c r="HM140" s="34"/>
      <c r="HN140" s="34"/>
      <c r="HO140" s="34"/>
      <c r="HP140" s="34"/>
      <c r="HQ140" s="34"/>
      <c r="HR140" s="34"/>
      <c r="HS140" s="34"/>
      <c r="HT140" s="34"/>
      <c r="HU140" s="34"/>
      <c r="HV140" s="34"/>
      <c r="HW140" s="34"/>
      <c r="HX140" s="34"/>
      <c r="HY140" s="34"/>
      <c r="HZ140" s="34"/>
      <c r="IA140" s="34"/>
      <c r="IB140" s="34"/>
      <c r="IC140" s="34"/>
      <c r="ID140" s="34"/>
      <c r="IE140" s="34"/>
      <c r="IF140" s="34"/>
      <c r="IG140" s="34"/>
      <c r="IH140" s="34"/>
      <c r="II140" s="34"/>
      <c r="IJ140" s="34"/>
      <c r="IK140" s="34"/>
      <c r="IL140" s="34"/>
      <c r="IM140" s="34"/>
      <c r="IN140" s="34"/>
      <c r="IO140" s="34"/>
      <c r="IP140" s="34"/>
      <c r="IQ140" s="34"/>
      <c r="IR140" s="34"/>
      <c r="IS140" s="34"/>
      <c r="IT140" s="34"/>
      <c r="IU140" s="34"/>
      <c r="IV140" s="34"/>
    </row>
    <row r="141" spans="1:256">
      <c r="A141" s="34"/>
      <c r="B141" s="34"/>
      <c r="C141" s="939"/>
      <c r="D141" s="939"/>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c r="EV141" s="34"/>
      <c r="EW141" s="34"/>
      <c r="EX141" s="34"/>
      <c r="EY141" s="34"/>
      <c r="EZ141" s="34"/>
      <c r="FA141" s="34"/>
      <c r="FB141" s="34"/>
      <c r="FC141" s="34"/>
      <c r="FD141" s="34"/>
      <c r="FE141" s="34"/>
      <c r="FF141" s="34"/>
      <c r="FG141" s="34"/>
      <c r="FH141" s="34"/>
      <c r="FI141" s="34"/>
      <c r="FJ141" s="34"/>
      <c r="FK141" s="34"/>
      <c r="FL141" s="34"/>
      <c r="FM141" s="34"/>
      <c r="FN141" s="34"/>
      <c r="FO141" s="34"/>
      <c r="FP141" s="34"/>
      <c r="FQ141" s="34"/>
      <c r="FR141" s="34"/>
      <c r="FS141" s="34"/>
      <c r="FT141" s="34"/>
      <c r="FU141" s="34"/>
      <c r="FV141" s="34"/>
      <c r="FW141" s="34"/>
      <c r="FX141" s="34"/>
      <c r="FY141" s="34"/>
      <c r="FZ141" s="34"/>
      <c r="GA141" s="34"/>
      <c r="GB141" s="34"/>
      <c r="GC141" s="34"/>
      <c r="GD141" s="34"/>
      <c r="GE141" s="34"/>
      <c r="GF141" s="34"/>
      <c r="GG141" s="34"/>
      <c r="GH141" s="34"/>
      <c r="GI141" s="34"/>
      <c r="GJ141" s="34"/>
      <c r="GK141" s="34"/>
      <c r="GL141" s="34"/>
      <c r="GM141" s="34"/>
      <c r="GN141" s="34"/>
      <c r="GO141" s="34"/>
      <c r="GP141" s="34"/>
      <c r="GQ141" s="34"/>
      <c r="GR141" s="34"/>
      <c r="GS141" s="34"/>
      <c r="GT141" s="34"/>
      <c r="GU141" s="34"/>
      <c r="GV141" s="34"/>
      <c r="GW141" s="34"/>
      <c r="GX141" s="34"/>
      <c r="GY141" s="34"/>
      <c r="GZ141" s="34"/>
      <c r="HA141" s="34"/>
      <c r="HB141" s="34"/>
      <c r="HC141" s="34"/>
      <c r="HD141" s="34"/>
      <c r="HE141" s="34"/>
      <c r="HF141" s="34"/>
      <c r="HG141" s="34"/>
      <c r="HH141" s="34"/>
      <c r="HI141" s="34"/>
      <c r="HJ141" s="34"/>
      <c r="HK141" s="34"/>
      <c r="HL141" s="34"/>
      <c r="HM141" s="34"/>
      <c r="HN141" s="34"/>
      <c r="HO141" s="34"/>
      <c r="HP141" s="34"/>
      <c r="HQ141" s="34"/>
      <c r="HR141" s="34"/>
      <c r="HS141" s="34"/>
      <c r="HT141" s="34"/>
      <c r="HU141" s="34"/>
      <c r="HV141" s="34"/>
      <c r="HW141" s="34"/>
      <c r="HX141" s="34"/>
      <c r="HY141" s="34"/>
      <c r="HZ141" s="34"/>
      <c r="IA141" s="34"/>
      <c r="IB141" s="34"/>
      <c r="IC141" s="34"/>
      <c r="ID141" s="34"/>
      <c r="IE141" s="34"/>
      <c r="IF141" s="34"/>
      <c r="IG141" s="34"/>
      <c r="IH141" s="34"/>
      <c r="II141" s="34"/>
      <c r="IJ141" s="34"/>
      <c r="IK141" s="34"/>
      <c r="IL141" s="34"/>
      <c r="IM141" s="34"/>
      <c r="IN141" s="34"/>
      <c r="IO141" s="34"/>
      <c r="IP141" s="34"/>
      <c r="IQ141" s="34"/>
      <c r="IR141" s="34"/>
      <c r="IS141" s="34"/>
      <c r="IT141" s="34"/>
      <c r="IU141" s="34"/>
      <c r="IV141" s="34"/>
    </row>
    <row r="142" spans="1:256">
      <c r="A142" s="34" t="s">
        <v>396</v>
      </c>
      <c r="B142" s="34" t="s">
        <v>1022</v>
      </c>
      <c r="C142" s="939">
        <f>C106/C96</f>
        <v>1.1821613199540948</v>
      </c>
      <c r="D142" s="939"/>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c r="ET142" s="34"/>
      <c r="EU142" s="34"/>
      <c r="EV142" s="34"/>
      <c r="EW142" s="34"/>
      <c r="EX142" s="34"/>
      <c r="EY142" s="34"/>
      <c r="EZ142" s="34"/>
      <c r="FA142" s="34"/>
      <c r="FB142" s="34"/>
      <c r="FC142" s="34"/>
      <c r="FD142" s="34"/>
      <c r="FE142" s="34"/>
      <c r="FF142" s="34"/>
      <c r="FG142" s="34"/>
      <c r="FH142" s="34"/>
      <c r="FI142" s="34"/>
      <c r="FJ142" s="34"/>
      <c r="FK142" s="34"/>
      <c r="FL142" s="34"/>
      <c r="FM142" s="34"/>
      <c r="FN142" s="34"/>
      <c r="FO142" s="34"/>
      <c r="FP142" s="34"/>
      <c r="FQ142" s="34"/>
      <c r="FR142" s="34"/>
      <c r="FS142" s="34"/>
      <c r="FT142" s="34"/>
      <c r="FU142" s="34"/>
      <c r="FV142" s="34"/>
      <c r="FW142" s="34"/>
      <c r="FX142" s="34"/>
      <c r="FY142" s="34"/>
      <c r="FZ142" s="34"/>
      <c r="GA142" s="34"/>
      <c r="GB142" s="34"/>
      <c r="GC142" s="34"/>
      <c r="GD142" s="34"/>
      <c r="GE142" s="34"/>
      <c r="GF142" s="34"/>
      <c r="GG142" s="34"/>
      <c r="GH142" s="34"/>
      <c r="GI142" s="34"/>
      <c r="GJ142" s="34"/>
      <c r="GK142" s="34"/>
      <c r="GL142" s="34"/>
      <c r="GM142" s="34"/>
      <c r="GN142" s="34"/>
      <c r="GO142" s="34"/>
      <c r="GP142" s="34"/>
      <c r="GQ142" s="34"/>
      <c r="GR142" s="34"/>
      <c r="GS142" s="34"/>
      <c r="GT142" s="34"/>
      <c r="GU142" s="34"/>
      <c r="GV142" s="34"/>
      <c r="GW142" s="34"/>
      <c r="GX142" s="34"/>
      <c r="GY142" s="34"/>
      <c r="GZ142" s="34"/>
      <c r="HA142" s="34"/>
      <c r="HB142" s="34"/>
      <c r="HC142" s="34"/>
      <c r="HD142" s="34"/>
      <c r="HE142" s="34"/>
      <c r="HF142" s="34"/>
      <c r="HG142" s="34"/>
      <c r="HH142" s="34"/>
      <c r="HI142" s="34"/>
      <c r="HJ142" s="34"/>
      <c r="HK142" s="34"/>
      <c r="HL142" s="34"/>
      <c r="HM142" s="34"/>
      <c r="HN142" s="34"/>
      <c r="HO142" s="34"/>
      <c r="HP142" s="34"/>
      <c r="HQ142" s="34"/>
      <c r="HR142" s="34"/>
      <c r="HS142" s="34"/>
      <c r="HT142" s="34"/>
      <c r="HU142" s="34"/>
      <c r="HV142" s="34"/>
      <c r="HW142" s="34"/>
      <c r="HX142" s="34"/>
      <c r="HY142" s="34"/>
      <c r="HZ142" s="34"/>
      <c r="IA142" s="34"/>
      <c r="IB142" s="34"/>
      <c r="IC142" s="34"/>
      <c r="ID142" s="34"/>
      <c r="IE142" s="34"/>
      <c r="IF142" s="34"/>
      <c r="IG142" s="34"/>
      <c r="IH142" s="34"/>
      <c r="II142" s="34"/>
      <c r="IJ142" s="34"/>
      <c r="IK142" s="34"/>
      <c r="IL142" s="34"/>
      <c r="IM142" s="34"/>
      <c r="IN142" s="34"/>
      <c r="IO142" s="34"/>
      <c r="IP142" s="34"/>
      <c r="IQ142" s="34"/>
      <c r="IR142" s="34"/>
      <c r="IS142" s="34"/>
      <c r="IT142" s="34"/>
      <c r="IU142" s="34"/>
      <c r="IV142" s="34"/>
    </row>
    <row r="143" spans="1:256">
      <c r="A143" s="34"/>
      <c r="B143" s="34"/>
      <c r="C143" s="939"/>
      <c r="D143" s="939"/>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c r="GI143" s="34"/>
      <c r="GJ143" s="34"/>
      <c r="GK143" s="34"/>
      <c r="GL143" s="34"/>
      <c r="GM143" s="34"/>
      <c r="GN143" s="34"/>
      <c r="GO143" s="34"/>
      <c r="GP143" s="34"/>
      <c r="GQ143" s="34"/>
      <c r="GR143" s="34"/>
      <c r="GS143" s="34"/>
      <c r="GT143" s="34"/>
      <c r="GU143" s="34"/>
      <c r="GV143" s="34"/>
      <c r="GW143" s="34"/>
      <c r="GX143" s="34"/>
      <c r="GY143" s="34"/>
      <c r="GZ143" s="34"/>
      <c r="HA143" s="34"/>
      <c r="HB143" s="34"/>
      <c r="HC143" s="34"/>
      <c r="HD143" s="34"/>
      <c r="HE143" s="34"/>
      <c r="HF143" s="34"/>
      <c r="HG143" s="34"/>
      <c r="HH143" s="34"/>
      <c r="HI143" s="34"/>
      <c r="HJ143" s="34"/>
      <c r="HK143" s="34"/>
      <c r="HL143" s="34"/>
      <c r="HM143" s="34"/>
      <c r="HN143" s="34"/>
      <c r="HO143" s="34"/>
      <c r="HP143" s="34"/>
      <c r="HQ143" s="34"/>
      <c r="HR143" s="34"/>
      <c r="HS143" s="34"/>
      <c r="HT143" s="34"/>
      <c r="HU143" s="34"/>
      <c r="HV143" s="34"/>
      <c r="HW143" s="34"/>
      <c r="HX143" s="34"/>
      <c r="HY143" s="34"/>
      <c r="HZ143" s="34"/>
      <c r="IA143" s="34"/>
      <c r="IB143" s="34"/>
      <c r="IC143" s="34"/>
      <c r="ID143" s="34"/>
      <c r="IE143" s="34"/>
      <c r="IF143" s="34"/>
      <c r="IG143" s="34"/>
      <c r="IH143" s="34"/>
      <c r="II143" s="34"/>
      <c r="IJ143" s="34"/>
      <c r="IK143" s="34"/>
      <c r="IL143" s="34"/>
      <c r="IM143" s="34"/>
      <c r="IN143" s="34"/>
      <c r="IO143" s="34"/>
      <c r="IP143" s="34"/>
      <c r="IQ143" s="34"/>
      <c r="IR143" s="34"/>
      <c r="IS143" s="34"/>
      <c r="IT143" s="34"/>
      <c r="IU143" s="34"/>
      <c r="IV143" s="34"/>
    </row>
    <row r="144" spans="1:256">
      <c r="A144" s="34" t="s">
        <v>1025</v>
      </c>
      <c r="B144" s="34" t="s">
        <v>1022</v>
      </c>
      <c r="C144" s="939">
        <f>C108/C96</f>
        <v>0.40092669681970078</v>
      </c>
      <c r="D144" s="939"/>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c r="DU144" s="34"/>
      <c r="DV144" s="34"/>
      <c r="DW144" s="34"/>
      <c r="DX144" s="34"/>
      <c r="DY144" s="34"/>
      <c r="DZ144" s="34"/>
      <c r="EA144" s="34"/>
      <c r="EB144" s="34"/>
      <c r="EC144" s="34"/>
      <c r="ED144" s="34"/>
      <c r="EE144" s="34"/>
      <c r="EF144" s="34"/>
      <c r="EG144" s="34"/>
      <c r="EH144" s="34"/>
      <c r="EI144" s="34"/>
      <c r="EJ144" s="34"/>
      <c r="EK144" s="34"/>
      <c r="EL144" s="34"/>
      <c r="EM144" s="34"/>
      <c r="EN144" s="34"/>
      <c r="EO144" s="34"/>
      <c r="EP144" s="34"/>
      <c r="EQ144" s="34"/>
      <c r="ER144" s="34"/>
      <c r="ES144" s="34"/>
      <c r="ET144" s="34"/>
      <c r="EU144" s="34"/>
      <c r="EV144" s="34"/>
      <c r="EW144" s="34"/>
      <c r="EX144" s="34"/>
      <c r="EY144" s="34"/>
      <c r="EZ144" s="34"/>
      <c r="FA144" s="34"/>
      <c r="FB144" s="34"/>
      <c r="FC144" s="34"/>
      <c r="FD144" s="34"/>
      <c r="FE144" s="34"/>
      <c r="FF144" s="34"/>
      <c r="FG144" s="34"/>
      <c r="FH144" s="34"/>
      <c r="FI144" s="34"/>
      <c r="FJ144" s="34"/>
      <c r="FK144" s="34"/>
      <c r="FL144" s="34"/>
      <c r="FM144" s="34"/>
      <c r="FN144" s="34"/>
      <c r="FO144" s="34"/>
      <c r="FP144" s="34"/>
      <c r="FQ144" s="34"/>
      <c r="FR144" s="34"/>
      <c r="FS144" s="34"/>
      <c r="FT144" s="34"/>
      <c r="FU144" s="34"/>
      <c r="FV144" s="34"/>
      <c r="FW144" s="34"/>
      <c r="FX144" s="34"/>
      <c r="FY144" s="34"/>
      <c r="FZ144" s="34"/>
      <c r="GA144" s="34"/>
      <c r="GB144" s="34"/>
      <c r="GC144" s="34"/>
      <c r="GD144" s="34"/>
      <c r="GE144" s="34"/>
      <c r="GF144" s="34"/>
      <c r="GG144" s="34"/>
      <c r="GH144" s="34"/>
      <c r="GI144" s="34"/>
      <c r="GJ144" s="34"/>
      <c r="GK144" s="34"/>
      <c r="GL144" s="34"/>
      <c r="GM144" s="34"/>
      <c r="GN144" s="34"/>
      <c r="GO144" s="34"/>
      <c r="GP144" s="34"/>
      <c r="GQ144" s="34"/>
      <c r="GR144" s="34"/>
      <c r="GS144" s="34"/>
      <c r="GT144" s="34"/>
      <c r="GU144" s="34"/>
      <c r="GV144" s="34"/>
      <c r="GW144" s="34"/>
      <c r="GX144" s="34"/>
      <c r="GY144" s="34"/>
      <c r="GZ144" s="34"/>
      <c r="HA144" s="34"/>
      <c r="HB144" s="34"/>
      <c r="HC144" s="34"/>
      <c r="HD144" s="34"/>
      <c r="HE144" s="34"/>
      <c r="HF144" s="34"/>
      <c r="HG144" s="34"/>
      <c r="HH144" s="34"/>
      <c r="HI144" s="34"/>
      <c r="HJ144" s="34"/>
      <c r="HK144" s="34"/>
      <c r="HL144" s="34"/>
      <c r="HM144" s="34"/>
      <c r="HN144" s="34"/>
      <c r="HO144" s="34"/>
      <c r="HP144" s="34"/>
      <c r="HQ144" s="34"/>
      <c r="HR144" s="34"/>
      <c r="HS144" s="34"/>
      <c r="HT144" s="34"/>
      <c r="HU144" s="34"/>
      <c r="HV144" s="34"/>
      <c r="HW144" s="34"/>
      <c r="HX144" s="34"/>
      <c r="HY144" s="34"/>
      <c r="HZ144" s="34"/>
      <c r="IA144" s="34"/>
      <c r="IB144" s="34"/>
      <c r="IC144" s="34"/>
      <c r="ID144" s="34"/>
      <c r="IE144" s="34"/>
      <c r="IF144" s="34"/>
      <c r="IG144" s="34"/>
      <c r="IH144" s="34"/>
      <c r="II144" s="34"/>
      <c r="IJ144" s="34"/>
      <c r="IK144" s="34"/>
      <c r="IL144" s="34"/>
      <c r="IM144" s="34"/>
      <c r="IN144" s="34"/>
      <c r="IO144" s="34"/>
      <c r="IP144" s="34"/>
      <c r="IQ144" s="34"/>
      <c r="IR144" s="34"/>
      <c r="IS144" s="34"/>
      <c r="IT144" s="34"/>
      <c r="IU144" s="34"/>
      <c r="IV144" s="34"/>
    </row>
    <row r="145" spans="1:256">
      <c r="A145" s="34"/>
      <c r="B145" s="34"/>
      <c r="C145" s="939"/>
      <c r="D145" s="939"/>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c r="DQ145" s="34"/>
      <c r="DR145" s="34"/>
      <c r="DS145" s="34"/>
      <c r="DT145" s="34"/>
      <c r="DU145" s="34"/>
      <c r="DV145" s="34"/>
      <c r="DW145" s="34"/>
      <c r="DX145" s="34"/>
      <c r="DY145" s="34"/>
      <c r="DZ145" s="34"/>
      <c r="EA145" s="34"/>
      <c r="EB145" s="34"/>
      <c r="EC145" s="34"/>
      <c r="ED145" s="34"/>
      <c r="EE145" s="34"/>
      <c r="EF145" s="34"/>
      <c r="EG145" s="34"/>
      <c r="EH145" s="34"/>
      <c r="EI145" s="34"/>
      <c r="EJ145" s="34"/>
      <c r="EK145" s="34"/>
      <c r="EL145" s="34"/>
      <c r="EM145" s="34"/>
      <c r="EN145" s="34"/>
      <c r="EO145" s="34"/>
      <c r="EP145" s="34"/>
      <c r="EQ145" s="34"/>
      <c r="ER145" s="34"/>
      <c r="ES145" s="34"/>
      <c r="ET145" s="34"/>
      <c r="EU145" s="34"/>
      <c r="EV145" s="34"/>
      <c r="EW145" s="34"/>
      <c r="EX145" s="34"/>
      <c r="EY145" s="34"/>
      <c r="EZ145" s="34"/>
      <c r="FA145" s="34"/>
      <c r="FB145" s="34"/>
      <c r="FC145" s="34"/>
      <c r="FD145" s="34"/>
      <c r="FE145" s="34"/>
      <c r="FF145" s="34"/>
      <c r="FG145" s="34"/>
      <c r="FH145" s="34"/>
      <c r="FI145" s="34"/>
      <c r="FJ145" s="34"/>
      <c r="FK145" s="34"/>
      <c r="FL145" s="34"/>
      <c r="FM145" s="34"/>
      <c r="FN145" s="34"/>
      <c r="FO145" s="34"/>
      <c r="FP145" s="34"/>
      <c r="FQ145" s="34"/>
      <c r="FR145" s="34"/>
      <c r="FS145" s="34"/>
      <c r="FT145" s="34"/>
      <c r="FU145" s="34"/>
      <c r="FV145" s="34"/>
      <c r="FW145" s="34"/>
      <c r="FX145" s="34"/>
      <c r="FY145" s="34"/>
      <c r="FZ145" s="34"/>
      <c r="GA145" s="34"/>
      <c r="GB145" s="34"/>
      <c r="GC145" s="34"/>
      <c r="GD145" s="34"/>
      <c r="GE145" s="34"/>
      <c r="GF145" s="34"/>
      <c r="GG145" s="34"/>
      <c r="GH145" s="34"/>
      <c r="GI145" s="34"/>
      <c r="GJ145" s="34"/>
      <c r="GK145" s="34"/>
      <c r="GL145" s="34"/>
      <c r="GM145" s="34"/>
      <c r="GN145" s="34"/>
      <c r="GO145" s="34"/>
      <c r="GP145" s="34"/>
      <c r="GQ145" s="34"/>
      <c r="GR145" s="34"/>
      <c r="GS145" s="34"/>
      <c r="GT145" s="34"/>
      <c r="GU145" s="34"/>
      <c r="GV145" s="34"/>
      <c r="GW145" s="34"/>
      <c r="GX145" s="34"/>
      <c r="GY145" s="34"/>
      <c r="GZ145" s="34"/>
      <c r="HA145" s="34"/>
      <c r="HB145" s="34"/>
      <c r="HC145" s="34"/>
      <c r="HD145" s="34"/>
      <c r="HE145" s="34"/>
      <c r="HF145" s="34"/>
      <c r="HG145" s="34"/>
      <c r="HH145" s="34"/>
      <c r="HI145" s="34"/>
      <c r="HJ145" s="34"/>
      <c r="HK145" s="34"/>
      <c r="HL145" s="34"/>
      <c r="HM145" s="34"/>
      <c r="HN145" s="34"/>
      <c r="HO145" s="34"/>
      <c r="HP145" s="34"/>
      <c r="HQ145" s="34"/>
      <c r="HR145" s="34"/>
      <c r="HS145" s="34"/>
      <c r="HT145" s="34"/>
      <c r="HU145" s="34"/>
      <c r="HV145" s="34"/>
      <c r="HW145" s="34"/>
      <c r="HX145" s="34"/>
      <c r="HY145" s="34"/>
      <c r="HZ145" s="34"/>
      <c r="IA145" s="34"/>
      <c r="IB145" s="34"/>
      <c r="IC145" s="34"/>
      <c r="ID145" s="34"/>
      <c r="IE145" s="34"/>
      <c r="IF145" s="34"/>
      <c r="IG145" s="34"/>
      <c r="IH145" s="34"/>
      <c r="II145" s="34"/>
      <c r="IJ145" s="34"/>
      <c r="IK145" s="34"/>
      <c r="IL145" s="34"/>
      <c r="IM145" s="34"/>
      <c r="IN145" s="34"/>
      <c r="IO145" s="34"/>
      <c r="IP145" s="34"/>
      <c r="IQ145" s="34"/>
      <c r="IR145" s="34"/>
      <c r="IS145" s="34"/>
      <c r="IT145" s="34"/>
      <c r="IU145" s="34"/>
      <c r="IV145" s="34"/>
    </row>
    <row r="146" spans="1:256">
      <c r="A146" s="34" t="s">
        <v>1023</v>
      </c>
      <c r="B146" s="34" t="s">
        <v>1022</v>
      </c>
      <c r="C146" s="939">
        <f>C110/C96</f>
        <v>1.0564141858825262</v>
      </c>
      <c r="D146" s="939"/>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c r="FF146" s="34"/>
      <c r="FG146" s="34"/>
      <c r="FH146" s="34"/>
      <c r="FI146" s="34"/>
      <c r="FJ146" s="34"/>
      <c r="FK146" s="34"/>
      <c r="FL146" s="34"/>
      <c r="FM146" s="34"/>
      <c r="FN146" s="34"/>
      <c r="FO146" s="34"/>
      <c r="FP146" s="34"/>
      <c r="FQ146" s="34"/>
      <c r="FR146" s="34"/>
      <c r="FS146" s="34"/>
      <c r="FT146" s="34"/>
      <c r="FU146" s="34"/>
      <c r="FV146" s="34"/>
      <c r="FW146" s="34"/>
      <c r="FX146" s="34"/>
      <c r="FY146" s="34"/>
      <c r="FZ146" s="34"/>
      <c r="GA146" s="34"/>
      <c r="GB146" s="34"/>
      <c r="GC146" s="34"/>
      <c r="GD146" s="34"/>
      <c r="GE146" s="34"/>
      <c r="GF146" s="34"/>
      <c r="GG146" s="34"/>
      <c r="GH146" s="34"/>
      <c r="GI146" s="34"/>
      <c r="GJ146" s="34"/>
      <c r="GK146" s="34"/>
      <c r="GL146" s="34"/>
      <c r="GM146" s="34"/>
      <c r="GN146" s="34"/>
      <c r="GO146" s="34"/>
      <c r="GP146" s="34"/>
      <c r="GQ146" s="34"/>
      <c r="GR146" s="34"/>
      <c r="GS146" s="34"/>
      <c r="GT146" s="34"/>
      <c r="GU146" s="34"/>
      <c r="GV146" s="34"/>
      <c r="GW146" s="34"/>
      <c r="GX146" s="34"/>
      <c r="GY146" s="34"/>
      <c r="GZ146" s="34"/>
      <c r="HA146" s="34"/>
      <c r="HB146" s="34"/>
      <c r="HC146" s="34"/>
      <c r="HD146" s="34"/>
      <c r="HE146" s="34"/>
      <c r="HF146" s="34"/>
      <c r="HG146" s="34"/>
      <c r="HH146" s="34"/>
      <c r="HI146" s="34"/>
      <c r="HJ146" s="34"/>
      <c r="HK146" s="34"/>
      <c r="HL146" s="34"/>
      <c r="HM146" s="34"/>
      <c r="HN146" s="34"/>
      <c r="HO146" s="34"/>
      <c r="HP146" s="34"/>
      <c r="HQ146" s="34"/>
      <c r="HR146" s="34"/>
      <c r="HS146" s="34"/>
      <c r="HT146" s="34"/>
      <c r="HU146" s="34"/>
      <c r="HV146" s="34"/>
      <c r="HW146" s="34"/>
      <c r="HX146" s="34"/>
      <c r="HY146" s="34"/>
      <c r="HZ146" s="34"/>
      <c r="IA146" s="34"/>
      <c r="IB146" s="34"/>
      <c r="IC146" s="34"/>
      <c r="ID146" s="34"/>
      <c r="IE146" s="34"/>
      <c r="IF146" s="34"/>
      <c r="IG146" s="34"/>
      <c r="IH146" s="34"/>
      <c r="II146" s="34"/>
      <c r="IJ146" s="34"/>
      <c r="IK146" s="34"/>
      <c r="IL146" s="34"/>
      <c r="IM146" s="34"/>
      <c r="IN146" s="34"/>
      <c r="IO146" s="34"/>
      <c r="IP146" s="34"/>
      <c r="IQ146" s="34"/>
      <c r="IR146" s="34"/>
      <c r="IS146" s="34"/>
      <c r="IT146" s="34"/>
      <c r="IU146" s="34"/>
      <c r="IV146" s="34"/>
    </row>
    <row r="147" spans="1:256">
      <c r="A147" s="34"/>
      <c r="B147" s="34"/>
      <c r="C147" s="939"/>
      <c r="D147" s="939"/>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c r="CA147" s="34"/>
      <c r="CB147" s="34"/>
      <c r="CC147" s="34"/>
      <c r="CD147" s="34"/>
      <c r="CE147" s="34"/>
      <c r="CF147" s="34"/>
      <c r="CG147" s="34"/>
      <c r="CH147" s="34"/>
      <c r="CI147" s="34"/>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c r="DQ147" s="34"/>
      <c r="DR147" s="34"/>
      <c r="DS147" s="34"/>
      <c r="DT147" s="34"/>
      <c r="DU147" s="34"/>
      <c r="DV147" s="34"/>
      <c r="DW147" s="34"/>
      <c r="DX147" s="34"/>
      <c r="DY147" s="34"/>
      <c r="DZ147" s="34"/>
      <c r="EA147" s="34"/>
      <c r="EB147" s="34"/>
      <c r="EC147" s="34"/>
      <c r="ED147" s="34"/>
      <c r="EE147" s="34"/>
      <c r="EF147" s="34"/>
      <c r="EG147" s="34"/>
      <c r="EH147" s="34"/>
      <c r="EI147" s="34"/>
      <c r="EJ147" s="34"/>
      <c r="EK147" s="34"/>
      <c r="EL147" s="34"/>
      <c r="EM147" s="34"/>
      <c r="EN147" s="34"/>
      <c r="EO147" s="34"/>
      <c r="EP147" s="34"/>
      <c r="EQ147" s="34"/>
      <c r="ER147" s="34"/>
      <c r="ES147" s="34"/>
      <c r="ET147" s="34"/>
      <c r="EU147" s="34"/>
      <c r="EV147" s="34"/>
      <c r="EW147" s="34"/>
      <c r="EX147" s="34"/>
      <c r="EY147" s="34"/>
      <c r="EZ147" s="34"/>
      <c r="FA147" s="34"/>
      <c r="FB147" s="34"/>
      <c r="FC147" s="34"/>
      <c r="FD147" s="34"/>
      <c r="FE147" s="34"/>
      <c r="FF147" s="34"/>
      <c r="FG147" s="34"/>
      <c r="FH147" s="34"/>
      <c r="FI147" s="34"/>
      <c r="FJ147" s="34"/>
      <c r="FK147" s="34"/>
      <c r="FL147" s="34"/>
      <c r="FM147" s="34"/>
      <c r="FN147" s="34"/>
      <c r="FO147" s="34"/>
      <c r="FP147" s="34"/>
      <c r="FQ147" s="34"/>
      <c r="FR147" s="34"/>
      <c r="FS147" s="34"/>
      <c r="FT147" s="34"/>
      <c r="FU147" s="34"/>
      <c r="FV147" s="34"/>
      <c r="FW147" s="34"/>
      <c r="FX147" s="34"/>
      <c r="FY147" s="34"/>
      <c r="FZ147" s="34"/>
      <c r="GA147" s="34"/>
      <c r="GB147" s="34"/>
      <c r="GC147" s="34"/>
      <c r="GD147" s="34"/>
      <c r="GE147" s="34"/>
      <c r="GF147" s="34"/>
      <c r="GG147" s="34"/>
      <c r="GH147" s="34"/>
      <c r="GI147" s="34"/>
      <c r="GJ147" s="34"/>
      <c r="GK147" s="34"/>
      <c r="GL147" s="34"/>
      <c r="GM147" s="34"/>
      <c r="GN147" s="34"/>
      <c r="GO147" s="34"/>
      <c r="GP147" s="34"/>
      <c r="GQ147" s="34"/>
      <c r="GR147" s="34"/>
      <c r="GS147" s="34"/>
      <c r="GT147" s="34"/>
      <c r="GU147" s="34"/>
      <c r="GV147" s="34"/>
      <c r="GW147" s="34"/>
      <c r="GX147" s="34"/>
      <c r="GY147" s="34"/>
      <c r="GZ147" s="34"/>
      <c r="HA147" s="34"/>
      <c r="HB147" s="34"/>
      <c r="HC147" s="34"/>
      <c r="HD147" s="34"/>
      <c r="HE147" s="34"/>
      <c r="HF147" s="34"/>
      <c r="HG147" s="34"/>
      <c r="HH147" s="34"/>
      <c r="HI147" s="34"/>
      <c r="HJ147" s="34"/>
      <c r="HK147" s="34"/>
      <c r="HL147" s="34"/>
      <c r="HM147" s="34"/>
      <c r="HN147" s="34"/>
      <c r="HO147" s="34"/>
      <c r="HP147" s="34"/>
      <c r="HQ147" s="34"/>
      <c r="HR147" s="34"/>
      <c r="HS147" s="34"/>
      <c r="HT147" s="34"/>
      <c r="HU147" s="34"/>
      <c r="HV147" s="34"/>
      <c r="HW147" s="34"/>
      <c r="HX147" s="34"/>
      <c r="HY147" s="34"/>
      <c r="HZ147" s="34"/>
      <c r="IA147" s="34"/>
      <c r="IB147" s="34"/>
      <c r="IC147" s="34"/>
      <c r="ID147" s="34"/>
      <c r="IE147" s="34"/>
      <c r="IF147" s="34"/>
      <c r="IG147" s="34"/>
      <c r="IH147" s="34"/>
      <c r="II147" s="34"/>
      <c r="IJ147" s="34"/>
      <c r="IK147" s="34"/>
      <c r="IL147" s="34"/>
      <c r="IM147" s="34"/>
      <c r="IN147" s="34"/>
      <c r="IO147" s="34"/>
      <c r="IP147" s="34"/>
      <c r="IQ147" s="34"/>
      <c r="IR147" s="34"/>
      <c r="IS147" s="34"/>
      <c r="IT147" s="34"/>
      <c r="IU147" s="34"/>
      <c r="IV147" s="34"/>
    </row>
    <row r="148" spans="1:256">
      <c r="A148" s="34" t="s">
        <v>399</v>
      </c>
      <c r="B148" s="34" t="s">
        <v>1022</v>
      </c>
      <c r="C148" s="939">
        <f>C112/C96</f>
        <v>1.013273937089594</v>
      </c>
      <c r="D148" s="939"/>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c r="DQ148" s="34"/>
      <c r="DR148" s="34"/>
      <c r="DS148" s="34"/>
      <c r="DT148" s="34"/>
      <c r="DU148" s="34"/>
      <c r="DV148" s="34"/>
      <c r="DW148" s="34"/>
      <c r="DX148" s="34"/>
      <c r="DY148" s="34"/>
      <c r="DZ148" s="34"/>
      <c r="EA148" s="34"/>
      <c r="EB148" s="34"/>
      <c r="EC148" s="34"/>
      <c r="ED148" s="34"/>
      <c r="EE148" s="34"/>
      <c r="EF148" s="34"/>
      <c r="EG148" s="34"/>
      <c r="EH148" s="34"/>
      <c r="EI148" s="34"/>
      <c r="EJ148" s="34"/>
      <c r="EK148" s="34"/>
      <c r="EL148" s="34"/>
      <c r="EM148" s="34"/>
      <c r="EN148" s="34"/>
      <c r="EO148" s="34"/>
      <c r="EP148" s="34"/>
      <c r="EQ148" s="34"/>
      <c r="ER148" s="34"/>
      <c r="ES148" s="34"/>
      <c r="ET148" s="34"/>
      <c r="EU148" s="34"/>
      <c r="EV148" s="34"/>
      <c r="EW148" s="34"/>
      <c r="EX148" s="34"/>
      <c r="EY148" s="34"/>
      <c r="EZ148" s="34"/>
      <c r="FA148" s="34"/>
      <c r="FB148" s="34"/>
      <c r="FC148" s="34"/>
      <c r="FD148" s="34"/>
      <c r="FE148" s="34"/>
      <c r="FF148" s="34"/>
      <c r="FG148" s="34"/>
      <c r="FH148" s="34"/>
      <c r="FI148" s="34"/>
      <c r="FJ148" s="34"/>
      <c r="FK148" s="34"/>
      <c r="FL148" s="34"/>
      <c r="FM148" s="34"/>
      <c r="FN148" s="34"/>
      <c r="FO148" s="34"/>
      <c r="FP148" s="34"/>
      <c r="FQ148" s="34"/>
      <c r="FR148" s="34"/>
      <c r="FS148" s="34"/>
      <c r="FT148" s="34"/>
      <c r="FU148" s="34"/>
      <c r="FV148" s="34"/>
      <c r="FW148" s="34"/>
      <c r="FX148" s="34"/>
      <c r="FY148" s="34"/>
      <c r="FZ148" s="34"/>
      <c r="GA148" s="34"/>
      <c r="GB148" s="34"/>
      <c r="GC148" s="34"/>
      <c r="GD148" s="34"/>
      <c r="GE148" s="34"/>
      <c r="GF148" s="34"/>
      <c r="GG148" s="34"/>
      <c r="GH148" s="34"/>
      <c r="GI148" s="34"/>
      <c r="GJ148" s="34"/>
      <c r="GK148" s="34"/>
      <c r="GL148" s="34"/>
      <c r="GM148" s="34"/>
      <c r="GN148" s="34"/>
      <c r="GO148" s="34"/>
      <c r="GP148" s="34"/>
      <c r="GQ148" s="34"/>
      <c r="GR148" s="34"/>
      <c r="GS148" s="34"/>
      <c r="GT148" s="34"/>
      <c r="GU148" s="34"/>
      <c r="GV148" s="34"/>
      <c r="GW148" s="34"/>
      <c r="GX148" s="34"/>
      <c r="GY148" s="34"/>
      <c r="GZ148" s="34"/>
      <c r="HA148" s="34"/>
      <c r="HB148" s="34"/>
      <c r="HC148" s="34"/>
      <c r="HD148" s="34"/>
      <c r="HE148" s="34"/>
      <c r="HF148" s="34"/>
      <c r="HG148" s="34"/>
      <c r="HH148" s="34"/>
      <c r="HI148" s="34"/>
      <c r="HJ148" s="34"/>
      <c r="HK148" s="34"/>
      <c r="HL148" s="34"/>
      <c r="HM148" s="34"/>
      <c r="HN148" s="34"/>
      <c r="HO148" s="34"/>
      <c r="HP148" s="34"/>
      <c r="HQ148" s="34"/>
      <c r="HR148" s="34"/>
      <c r="HS148" s="34"/>
      <c r="HT148" s="34"/>
      <c r="HU148" s="34"/>
      <c r="HV148" s="34"/>
      <c r="HW148" s="34"/>
      <c r="HX148" s="34"/>
      <c r="HY148" s="34"/>
      <c r="HZ148" s="34"/>
      <c r="IA148" s="34"/>
      <c r="IB148" s="34"/>
      <c r="IC148" s="34"/>
      <c r="ID148" s="34"/>
      <c r="IE148" s="34"/>
      <c r="IF148" s="34"/>
      <c r="IG148" s="34"/>
      <c r="IH148" s="34"/>
      <c r="II148" s="34"/>
      <c r="IJ148" s="34"/>
      <c r="IK148" s="34"/>
      <c r="IL148" s="34"/>
      <c r="IM148" s="34"/>
      <c r="IN148" s="34"/>
      <c r="IO148" s="34"/>
      <c r="IP148" s="34"/>
      <c r="IQ148" s="34"/>
      <c r="IR148" s="34"/>
      <c r="IS148" s="34"/>
      <c r="IT148" s="34"/>
      <c r="IU148" s="34"/>
      <c r="IV148" s="34"/>
    </row>
    <row r="149" spans="1:256">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c r="BO149" s="34"/>
      <c r="BP149" s="34"/>
      <c r="BQ149" s="34"/>
      <c r="BR149" s="34"/>
      <c r="BS149" s="34"/>
      <c r="BT149" s="34"/>
      <c r="BU149" s="34"/>
      <c r="BV149" s="34"/>
      <c r="BW149" s="34"/>
      <c r="BX149" s="34"/>
      <c r="BY149" s="34"/>
      <c r="BZ149" s="34"/>
      <c r="CA149" s="34"/>
      <c r="CB149" s="34"/>
      <c r="CC149" s="34"/>
      <c r="CD149" s="34"/>
      <c r="CE149" s="34"/>
      <c r="CF149" s="34"/>
      <c r="CG149" s="34"/>
      <c r="CH149" s="34"/>
      <c r="CI149" s="34"/>
      <c r="CJ149" s="34"/>
      <c r="CK149" s="34"/>
      <c r="CL149" s="34"/>
      <c r="CM149" s="34"/>
      <c r="CN149" s="34"/>
      <c r="CO149" s="34"/>
      <c r="CP149" s="34"/>
      <c r="CQ149" s="34"/>
      <c r="CR149" s="34"/>
      <c r="CS149" s="34"/>
      <c r="CT149" s="34"/>
      <c r="CU149" s="34"/>
      <c r="CV149" s="34"/>
      <c r="CW149" s="34"/>
      <c r="CX149" s="34"/>
      <c r="CY149" s="34"/>
      <c r="CZ149" s="34"/>
      <c r="DA149" s="34"/>
      <c r="DB149" s="34"/>
      <c r="DC149" s="34"/>
      <c r="DD149" s="34"/>
      <c r="DE149" s="34"/>
      <c r="DF149" s="34"/>
      <c r="DG149" s="34"/>
      <c r="DH149" s="34"/>
      <c r="DI149" s="34"/>
      <c r="DJ149" s="34"/>
      <c r="DK149" s="34"/>
      <c r="DL149" s="34"/>
      <c r="DM149" s="34"/>
      <c r="DN149" s="34"/>
      <c r="DO149" s="34"/>
      <c r="DP149" s="34"/>
      <c r="DQ149" s="34"/>
      <c r="DR149" s="34"/>
      <c r="DS149" s="34"/>
      <c r="DT149" s="34"/>
      <c r="DU149" s="34"/>
      <c r="DV149" s="34"/>
      <c r="DW149" s="34"/>
      <c r="DX149" s="34"/>
      <c r="DY149" s="34"/>
      <c r="DZ149" s="34"/>
      <c r="EA149" s="34"/>
      <c r="EB149" s="34"/>
      <c r="EC149" s="34"/>
      <c r="ED149" s="34"/>
      <c r="EE149" s="34"/>
      <c r="EF149" s="34"/>
      <c r="EG149" s="34"/>
      <c r="EH149" s="34"/>
      <c r="EI149" s="34"/>
      <c r="EJ149" s="34"/>
      <c r="EK149" s="34"/>
      <c r="EL149" s="34"/>
      <c r="EM149" s="34"/>
      <c r="EN149" s="34"/>
      <c r="EO149" s="34"/>
      <c r="EP149" s="34"/>
      <c r="EQ149" s="34"/>
      <c r="ER149" s="34"/>
      <c r="ES149" s="34"/>
      <c r="ET149" s="34"/>
      <c r="EU149" s="34"/>
      <c r="EV149" s="34"/>
      <c r="EW149" s="34"/>
      <c r="EX149" s="34"/>
      <c r="EY149" s="34"/>
      <c r="EZ149" s="34"/>
      <c r="FA149" s="34"/>
      <c r="FB149" s="34"/>
      <c r="FC149" s="34"/>
      <c r="FD149" s="34"/>
      <c r="FE149" s="34"/>
      <c r="FF149" s="34"/>
      <c r="FG149" s="34"/>
      <c r="FH149" s="34"/>
      <c r="FI149" s="34"/>
      <c r="FJ149" s="34"/>
      <c r="FK149" s="34"/>
      <c r="FL149" s="34"/>
      <c r="FM149" s="34"/>
      <c r="FN149" s="34"/>
      <c r="FO149" s="34"/>
      <c r="FP149" s="34"/>
      <c r="FQ149" s="34"/>
      <c r="FR149" s="34"/>
      <c r="FS149" s="34"/>
      <c r="FT149" s="34"/>
      <c r="FU149" s="34"/>
      <c r="FV149" s="34"/>
      <c r="FW149" s="34"/>
      <c r="FX149" s="34"/>
      <c r="FY149" s="34"/>
      <c r="FZ149" s="34"/>
      <c r="GA149" s="34"/>
      <c r="GB149" s="34"/>
      <c r="GC149" s="34"/>
      <c r="GD149" s="34"/>
      <c r="GE149" s="34"/>
      <c r="GF149" s="34"/>
      <c r="GG149" s="34"/>
      <c r="GH149" s="34"/>
      <c r="GI149" s="34"/>
      <c r="GJ149" s="34"/>
      <c r="GK149" s="34"/>
      <c r="GL149" s="34"/>
      <c r="GM149" s="34"/>
      <c r="GN149" s="34"/>
      <c r="GO149" s="34"/>
      <c r="GP149" s="34"/>
      <c r="GQ149" s="34"/>
      <c r="GR149" s="34"/>
      <c r="GS149" s="34"/>
      <c r="GT149" s="34"/>
      <c r="GU149" s="34"/>
      <c r="GV149" s="34"/>
      <c r="GW149" s="34"/>
      <c r="GX149" s="34"/>
      <c r="GY149" s="34"/>
      <c r="GZ149" s="34"/>
      <c r="HA149" s="34"/>
      <c r="HB149" s="34"/>
      <c r="HC149" s="34"/>
      <c r="HD149" s="34"/>
      <c r="HE149" s="34"/>
      <c r="HF149" s="34"/>
      <c r="HG149" s="34"/>
      <c r="HH149" s="34"/>
      <c r="HI149" s="34"/>
      <c r="HJ149" s="34"/>
      <c r="HK149" s="34"/>
      <c r="HL149" s="34"/>
      <c r="HM149" s="34"/>
      <c r="HN149" s="34"/>
      <c r="HO149" s="34"/>
      <c r="HP149" s="34"/>
      <c r="HQ149" s="34"/>
      <c r="HR149" s="34"/>
      <c r="HS149" s="34"/>
      <c r="HT149" s="34"/>
      <c r="HU149" s="34"/>
      <c r="HV149" s="34"/>
      <c r="HW149" s="34"/>
      <c r="HX149" s="34"/>
      <c r="HY149" s="34"/>
      <c r="HZ149" s="34"/>
      <c r="IA149" s="34"/>
      <c r="IB149" s="34"/>
      <c r="IC149" s="34"/>
      <c r="ID149" s="34"/>
      <c r="IE149" s="34"/>
      <c r="IF149" s="34"/>
      <c r="IG149" s="34"/>
      <c r="IH149" s="34"/>
      <c r="II149" s="34"/>
      <c r="IJ149" s="34"/>
      <c r="IK149" s="34"/>
      <c r="IL149" s="34"/>
      <c r="IM149" s="34"/>
      <c r="IN149" s="34"/>
      <c r="IO149" s="34"/>
      <c r="IP149" s="34"/>
      <c r="IQ149" s="34"/>
      <c r="IR149" s="34"/>
      <c r="IS149" s="34"/>
      <c r="IT149" s="34"/>
      <c r="IU149" s="34"/>
      <c r="IV149" s="34"/>
    </row>
    <row r="150" spans="1:256">
      <c r="A150" s="34" t="s">
        <v>2202</v>
      </c>
      <c r="B150" s="921" t="s">
        <v>403</v>
      </c>
      <c r="C150" s="939">
        <f>SUM(C136:C149)</f>
        <v>12.557590605098971</v>
      </c>
      <c r="D150" s="939"/>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c r="ET150" s="34"/>
      <c r="EU150" s="34"/>
      <c r="EV150" s="34"/>
      <c r="EW150" s="34"/>
      <c r="EX150" s="34"/>
      <c r="EY150" s="34"/>
      <c r="EZ150" s="34"/>
      <c r="FA150" s="34"/>
      <c r="FB150" s="34"/>
      <c r="FC150" s="34"/>
      <c r="FD150" s="34"/>
      <c r="FE150" s="34"/>
      <c r="FF150" s="34"/>
      <c r="FG150" s="34"/>
      <c r="FH150" s="34"/>
      <c r="FI150" s="34"/>
      <c r="FJ150" s="34"/>
      <c r="FK150" s="34"/>
      <c r="FL150" s="34"/>
      <c r="FM150" s="34"/>
      <c r="FN150" s="34"/>
      <c r="FO150" s="34"/>
      <c r="FP150" s="34"/>
      <c r="FQ150" s="34"/>
      <c r="FR150" s="34"/>
      <c r="FS150" s="34"/>
      <c r="FT150" s="34"/>
      <c r="FU150" s="34"/>
      <c r="FV150" s="34"/>
      <c r="FW150" s="34"/>
      <c r="FX150" s="34"/>
      <c r="FY150" s="34"/>
      <c r="FZ150" s="34"/>
      <c r="GA150" s="34"/>
      <c r="GB150" s="34"/>
      <c r="GC150" s="34"/>
      <c r="GD150" s="34"/>
      <c r="GE150" s="34"/>
      <c r="GF150" s="34"/>
      <c r="GG150" s="34"/>
      <c r="GH150" s="34"/>
      <c r="GI150" s="34"/>
      <c r="GJ150" s="34"/>
      <c r="GK150" s="34"/>
      <c r="GL150" s="34"/>
      <c r="GM150" s="34"/>
      <c r="GN150" s="34"/>
      <c r="GO150" s="34"/>
      <c r="GP150" s="34"/>
      <c r="GQ150" s="34"/>
      <c r="GR150" s="34"/>
      <c r="GS150" s="34"/>
      <c r="GT150" s="34"/>
      <c r="GU150" s="34"/>
      <c r="GV150" s="34"/>
      <c r="GW150" s="34"/>
      <c r="GX150" s="34"/>
      <c r="GY150" s="34"/>
      <c r="GZ150" s="34"/>
      <c r="HA150" s="34"/>
      <c r="HB150" s="34"/>
      <c r="HC150" s="34"/>
      <c r="HD150" s="34"/>
      <c r="HE150" s="34"/>
      <c r="HF150" s="34"/>
      <c r="HG150" s="34"/>
      <c r="HH150" s="34"/>
      <c r="HI150" s="34"/>
      <c r="HJ150" s="34"/>
      <c r="HK150" s="34"/>
      <c r="HL150" s="34"/>
      <c r="HM150" s="34"/>
      <c r="HN150" s="34"/>
      <c r="HO150" s="34"/>
      <c r="HP150" s="34"/>
      <c r="HQ150" s="34"/>
      <c r="HR150" s="34"/>
      <c r="HS150" s="34"/>
      <c r="HT150" s="34"/>
      <c r="HU150" s="34"/>
      <c r="HV150" s="34"/>
      <c r="HW150" s="34"/>
      <c r="HX150" s="34"/>
      <c r="HY150" s="34"/>
      <c r="HZ150" s="34"/>
      <c r="IA150" s="34"/>
      <c r="IB150" s="34"/>
      <c r="IC150" s="34"/>
      <c r="ID150" s="34"/>
      <c r="IE150" s="34"/>
      <c r="IF150" s="34"/>
      <c r="IG150" s="34"/>
      <c r="IH150" s="34"/>
      <c r="II150" s="34"/>
      <c r="IJ150" s="34"/>
      <c r="IK150" s="34"/>
      <c r="IL150" s="34"/>
      <c r="IM150" s="34"/>
      <c r="IN150" s="34"/>
      <c r="IO150" s="34"/>
      <c r="IP150" s="34"/>
      <c r="IQ150" s="34"/>
      <c r="IR150" s="34"/>
      <c r="IS150" s="34"/>
      <c r="IT150" s="34"/>
      <c r="IU150" s="34"/>
      <c r="IV150" s="34"/>
    </row>
    <row r="151" spans="1:256" ht="15.75">
      <c r="A151" s="34"/>
      <c r="B151" s="923"/>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c r="DQ151" s="34"/>
      <c r="DR151" s="34"/>
      <c r="DS151" s="34"/>
      <c r="DT151" s="34"/>
      <c r="DU151" s="34"/>
      <c r="DV151" s="34"/>
      <c r="DW151" s="34"/>
      <c r="DX151" s="34"/>
      <c r="DY151" s="34"/>
      <c r="DZ151" s="34"/>
      <c r="EA151" s="34"/>
      <c r="EB151" s="34"/>
      <c r="EC151" s="34"/>
      <c r="ED151" s="34"/>
      <c r="EE151" s="34"/>
      <c r="EF151" s="34"/>
      <c r="EG151" s="34"/>
      <c r="EH151" s="34"/>
      <c r="EI151" s="34"/>
      <c r="EJ151" s="34"/>
      <c r="EK151" s="34"/>
      <c r="EL151" s="34"/>
      <c r="EM151" s="34"/>
      <c r="EN151" s="34"/>
      <c r="EO151" s="34"/>
      <c r="EP151" s="34"/>
      <c r="EQ151" s="34"/>
      <c r="ER151" s="34"/>
      <c r="ES151" s="34"/>
      <c r="ET151" s="34"/>
      <c r="EU151" s="34"/>
      <c r="EV151" s="34"/>
      <c r="EW151" s="34"/>
      <c r="EX151" s="34"/>
      <c r="EY151" s="34"/>
      <c r="EZ151" s="34"/>
      <c r="FA151" s="34"/>
      <c r="FB151" s="34"/>
      <c r="FC151" s="34"/>
      <c r="FD151" s="34"/>
      <c r="FE151" s="34"/>
      <c r="FF151" s="34"/>
      <c r="FG151" s="34"/>
      <c r="FH151" s="34"/>
      <c r="FI151" s="34"/>
      <c r="FJ151" s="34"/>
      <c r="FK151" s="34"/>
      <c r="FL151" s="34"/>
      <c r="FM151" s="34"/>
      <c r="FN151" s="34"/>
      <c r="FO151" s="34"/>
      <c r="FP151" s="34"/>
      <c r="FQ151" s="34"/>
      <c r="FR151" s="34"/>
      <c r="FS151" s="34"/>
      <c r="FT151" s="34"/>
      <c r="FU151" s="34"/>
      <c r="FV151" s="34"/>
      <c r="FW151" s="34"/>
      <c r="FX151" s="34"/>
      <c r="FY151" s="34"/>
      <c r="FZ151" s="34"/>
      <c r="GA151" s="34"/>
      <c r="GB151" s="34"/>
      <c r="GC151" s="34"/>
      <c r="GD151" s="34"/>
      <c r="GE151" s="34"/>
      <c r="GF151" s="34"/>
      <c r="GG151" s="34"/>
      <c r="GH151" s="34"/>
      <c r="GI151" s="34"/>
      <c r="GJ151" s="34"/>
      <c r="GK151" s="34"/>
      <c r="GL151" s="34"/>
      <c r="GM151" s="34"/>
      <c r="GN151" s="34"/>
      <c r="GO151" s="34"/>
      <c r="GP151" s="34"/>
      <c r="GQ151" s="34"/>
      <c r="GR151" s="34"/>
      <c r="GS151" s="34"/>
      <c r="GT151" s="34"/>
      <c r="GU151" s="34"/>
      <c r="GV151" s="34"/>
      <c r="GW151" s="34"/>
      <c r="GX151" s="34"/>
      <c r="GY151" s="34"/>
      <c r="GZ151" s="34"/>
      <c r="HA151" s="34"/>
      <c r="HB151" s="34"/>
      <c r="HC151" s="34"/>
      <c r="HD151" s="34"/>
      <c r="HE151" s="34"/>
      <c r="HF151" s="34"/>
      <c r="HG151" s="34"/>
      <c r="HH151" s="34"/>
      <c r="HI151" s="34"/>
      <c r="HJ151" s="34"/>
      <c r="HK151" s="34"/>
      <c r="HL151" s="34"/>
      <c r="HM151" s="34"/>
      <c r="HN151" s="34"/>
      <c r="HO151" s="34"/>
      <c r="HP151" s="34"/>
      <c r="HQ151" s="34"/>
      <c r="HR151" s="34"/>
      <c r="HS151" s="34"/>
      <c r="HT151" s="34"/>
      <c r="HU151" s="34"/>
      <c r="HV151" s="34"/>
      <c r="HW151" s="34"/>
      <c r="HX151" s="34"/>
      <c r="HY151" s="34"/>
      <c r="HZ151" s="34"/>
      <c r="IA151" s="34"/>
      <c r="IB151" s="34"/>
      <c r="IC151" s="34"/>
      <c r="ID151" s="34"/>
      <c r="IE151" s="34"/>
      <c r="IF151" s="34"/>
      <c r="IG151" s="34"/>
      <c r="IH151" s="34"/>
      <c r="II151" s="34"/>
      <c r="IJ151" s="34"/>
      <c r="IK151" s="34"/>
      <c r="IL151" s="34"/>
      <c r="IM151" s="34"/>
      <c r="IN151" s="34"/>
      <c r="IO151" s="34"/>
      <c r="IP151" s="34"/>
      <c r="IQ151" s="34"/>
      <c r="IR151" s="34"/>
      <c r="IS151" s="34"/>
      <c r="IT151" s="34"/>
      <c r="IU151" s="34"/>
      <c r="IV151" s="34"/>
    </row>
    <row r="152" spans="1:256">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D152" s="34"/>
      <c r="CE152" s="34"/>
      <c r="CF152" s="34"/>
      <c r="CG152" s="34"/>
      <c r="CH152" s="34"/>
      <c r="CI152" s="34"/>
      <c r="CJ152" s="34"/>
      <c r="CK152" s="34"/>
      <c r="CL152" s="34"/>
      <c r="CM152" s="34"/>
      <c r="CN152" s="34"/>
      <c r="CO152" s="34"/>
      <c r="CP152" s="34"/>
      <c r="CQ152" s="34"/>
      <c r="CR152" s="34"/>
      <c r="CS152" s="34"/>
      <c r="CT152" s="34"/>
      <c r="CU152" s="34"/>
      <c r="CV152" s="34"/>
      <c r="CW152" s="34"/>
      <c r="CX152" s="34"/>
      <c r="CY152" s="34"/>
      <c r="CZ152" s="34"/>
      <c r="DA152" s="34"/>
      <c r="DB152" s="34"/>
      <c r="DC152" s="34"/>
      <c r="DD152" s="34"/>
      <c r="DE152" s="34"/>
      <c r="DF152" s="34"/>
      <c r="DG152" s="34"/>
      <c r="DH152" s="34"/>
      <c r="DI152" s="34"/>
      <c r="DJ152" s="34"/>
      <c r="DK152" s="34"/>
      <c r="DL152" s="34"/>
      <c r="DM152" s="34"/>
      <c r="DN152" s="34"/>
      <c r="DO152" s="34"/>
      <c r="DP152" s="34"/>
      <c r="DQ152" s="34"/>
      <c r="DR152" s="34"/>
      <c r="DS152" s="34"/>
      <c r="DT152" s="34"/>
      <c r="DU152" s="34"/>
      <c r="DV152" s="34"/>
      <c r="DW152" s="34"/>
      <c r="DX152" s="34"/>
      <c r="DY152" s="34"/>
      <c r="DZ152" s="34"/>
      <c r="EA152" s="34"/>
      <c r="EB152" s="34"/>
      <c r="EC152" s="34"/>
      <c r="ED152" s="34"/>
      <c r="EE152" s="34"/>
      <c r="EF152" s="34"/>
      <c r="EG152" s="34"/>
      <c r="EH152" s="34"/>
      <c r="EI152" s="34"/>
      <c r="EJ152" s="34"/>
      <c r="EK152" s="34"/>
      <c r="EL152" s="34"/>
      <c r="EM152" s="34"/>
      <c r="EN152" s="34"/>
      <c r="EO152" s="34"/>
      <c r="EP152" s="34"/>
      <c r="EQ152" s="34"/>
      <c r="ER152" s="34"/>
      <c r="ES152" s="34"/>
      <c r="ET152" s="34"/>
      <c r="EU152" s="34"/>
      <c r="EV152" s="34"/>
      <c r="EW152" s="34"/>
      <c r="EX152" s="34"/>
      <c r="EY152" s="34"/>
      <c r="EZ152" s="34"/>
      <c r="FA152" s="34"/>
      <c r="FB152" s="34"/>
      <c r="FC152" s="34"/>
      <c r="FD152" s="34"/>
      <c r="FE152" s="34"/>
      <c r="FF152" s="34"/>
      <c r="FG152" s="34"/>
      <c r="FH152" s="34"/>
      <c r="FI152" s="34"/>
      <c r="FJ152" s="34"/>
      <c r="FK152" s="34"/>
      <c r="FL152" s="34"/>
      <c r="FM152" s="34"/>
      <c r="FN152" s="34"/>
      <c r="FO152" s="34"/>
      <c r="FP152" s="34"/>
      <c r="FQ152" s="34"/>
      <c r="FR152" s="34"/>
      <c r="FS152" s="34"/>
      <c r="FT152" s="34"/>
      <c r="FU152" s="34"/>
      <c r="FV152" s="34"/>
      <c r="FW152" s="34"/>
      <c r="FX152" s="34"/>
      <c r="FY152" s="34"/>
      <c r="FZ152" s="34"/>
      <c r="GA152" s="34"/>
      <c r="GB152" s="34"/>
      <c r="GC152" s="34"/>
      <c r="GD152" s="34"/>
      <c r="GE152" s="34"/>
      <c r="GF152" s="34"/>
      <c r="GG152" s="34"/>
      <c r="GH152" s="34"/>
      <c r="GI152" s="34"/>
      <c r="GJ152" s="34"/>
      <c r="GK152" s="34"/>
      <c r="GL152" s="34"/>
      <c r="GM152" s="34"/>
      <c r="GN152" s="34"/>
      <c r="GO152" s="34"/>
      <c r="GP152" s="34"/>
      <c r="GQ152" s="34"/>
      <c r="GR152" s="34"/>
      <c r="GS152" s="34"/>
      <c r="GT152" s="34"/>
      <c r="GU152" s="34"/>
      <c r="GV152" s="34"/>
      <c r="GW152" s="34"/>
      <c r="GX152" s="34"/>
      <c r="GY152" s="34"/>
      <c r="GZ152" s="34"/>
      <c r="HA152" s="34"/>
      <c r="HB152" s="34"/>
      <c r="HC152" s="34"/>
      <c r="HD152" s="34"/>
      <c r="HE152" s="34"/>
      <c r="HF152" s="34"/>
      <c r="HG152" s="34"/>
      <c r="HH152" s="34"/>
      <c r="HI152" s="34"/>
      <c r="HJ152" s="34"/>
      <c r="HK152" s="34"/>
      <c r="HL152" s="34"/>
      <c r="HM152" s="34"/>
      <c r="HN152" s="34"/>
      <c r="HO152" s="34"/>
      <c r="HP152" s="34"/>
      <c r="HQ152" s="34"/>
      <c r="HR152" s="34"/>
      <c r="HS152" s="34"/>
      <c r="HT152" s="34"/>
      <c r="HU152" s="34"/>
      <c r="HV152" s="34"/>
      <c r="HW152" s="34"/>
      <c r="HX152" s="34"/>
      <c r="HY152" s="34"/>
      <c r="HZ152" s="34"/>
      <c r="IA152" s="34"/>
      <c r="IB152" s="34"/>
      <c r="IC152" s="34"/>
      <c r="ID152" s="34"/>
      <c r="IE152" s="34"/>
      <c r="IF152" s="34"/>
      <c r="IG152" s="34"/>
      <c r="IH152" s="34"/>
      <c r="II152" s="34"/>
      <c r="IJ152" s="34"/>
      <c r="IK152" s="34"/>
      <c r="IL152" s="34"/>
      <c r="IM152" s="34"/>
      <c r="IN152" s="34"/>
      <c r="IO152" s="34"/>
      <c r="IP152" s="34"/>
      <c r="IQ152" s="34"/>
      <c r="IR152" s="34"/>
      <c r="IS152" s="34"/>
      <c r="IT152" s="34"/>
      <c r="IU152" s="34"/>
      <c r="IV152" s="34"/>
    </row>
    <row r="153" spans="1:256">
      <c r="A153" s="34" t="s">
        <v>404</v>
      </c>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c r="DQ153" s="34"/>
      <c r="DR153" s="34"/>
      <c r="DS153" s="34"/>
      <c r="DT153" s="34"/>
      <c r="DU153" s="34"/>
      <c r="DV153" s="34"/>
      <c r="DW153" s="34"/>
      <c r="DX153" s="34"/>
      <c r="DY153" s="34"/>
      <c r="DZ153" s="34"/>
      <c r="EA153" s="34"/>
      <c r="EB153" s="34"/>
      <c r="EC153" s="34"/>
      <c r="ED153" s="34"/>
      <c r="EE153" s="34"/>
      <c r="EF153" s="34"/>
      <c r="EG153" s="34"/>
      <c r="EH153" s="34"/>
      <c r="EI153" s="34"/>
      <c r="EJ153" s="34"/>
      <c r="EK153" s="34"/>
      <c r="EL153" s="34"/>
      <c r="EM153" s="34"/>
      <c r="EN153" s="34"/>
      <c r="EO153" s="34"/>
      <c r="EP153" s="34"/>
      <c r="EQ153" s="34"/>
      <c r="ER153" s="34"/>
      <c r="ES153" s="34"/>
      <c r="ET153" s="34"/>
      <c r="EU153" s="34"/>
      <c r="EV153" s="34"/>
      <c r="EW153" s="34"/>
      <c r="EX153" s="34"/>
      <c r="EY153" s="34"/>
      <c r="EZ153" s="34"/>
      <c r="FA153" s="34"/>
      <c r="FB153" s="34"/>
      <c r="FC153" s="34"/>
      <c r="FD153" s="34"/>
      <c r="FE153" s="34"/>
      <c r="FF153" s="34"/>
      <c r="FG153" s="34"/>
      <c r="FH153" s="34"/>
      <c r="FI153" s="34"/>
      <c r="FJ153" s="34"/>
      <c r="FK153" s="34"/>
      <c r="FL153" s="34"/>
      <c r="FM153" s="34"/>
      <c r="FN153" s="34"/>
      <c r="FO153" s="34"/>
      <c r="FP153" s="34"/>
      <c r="FQ153" s="34"/>
      <c r="FR153" s="34"/>
      <c r="FS153" s="34"/>
      <c r="FT153" s="34"/>
      <c r="FU153" s="34"/>
      <c r="FV153" s="34"/>
      <c r="FW153" s="34"/>
      <c r="FX153" s="34"/>
      <c r="FY153" s="34"/>
      <c r="FZ153" s="34"/>
      <c r="GA153" s="34"/>
      <c r="GB153" s="34"/>
      <c r="GC153" s="34"/>
      <c r="GD153" s="34"/>
      <c r="GE153" s="34"/>
      <c r="GF153" s="34"/>
      <c r="GG153" s="34"/>
      <c r="GH153" s="34"/>
      <c r="GI153" s="34"/>
      <c r="GJ153" s="34"/>
      <c r="GK153" s="34"/>
      <c r="GL153" s="34"/>
      <c r="GM153" s="34"/>
      <c r="GN153" s="34"/>
      <c r="GO153" s="34"/>
      <c r="GP153" s="34"/>
      <c r="GQ153" s="34"/>
      <c r="GR153" s="34"/>
      <c r="GS153" s="34"/>
      <c r="GT153" s="34"/>
      <c r="GU153" s="34"/>
      <c r="GV153" s="34"/>
      <c r="GW153" s="34"/>
      <c r="GX153" s="34"/>
      <c r="GY153" s="34"/>
      <c r="GZ153" s="34"/>
      <c r="HA153" s="34"/>
      <c r="HB153" s="34"/>
      <c r="HC153" s="34"/>
      <c r="HD153" s="34"/>
      <c r="HE153" s="34"/>
      <c r="HF153" s="34"/>
      <c r="HG153" s="34"/>
      <c r="HH153" s="34"/>
      <c r="HI153" s="34"/>
      <c r="HJ153" s="34"/>
      <c r="HK153" s="34"/>
      <c r="HL153" s="34"/>
      <c r="HM153" s="34"/>
      <c r="HN153" s="34"/>
      <c r="HO153" s="34"/>
      <c r="HP153" s="34"/>
      <c r="HQ153" s="34"/>
      <c r="HR153" s="34"/>
      <c r="HS153" s="34"/>
      <c r="HT153" s="34"/>
      <c r="HU153" s="34"/>
      <c r="HV153" s="34"/>
      <c r="HW153" s="34"/>
      <c r="HX153" s="34"/>
      <c r="HY153" s="34"/>
      <c r="HZ153" s="34"/>
      <c r="IA153" s="34"/>
      <c r="IB153" s="34"/>
      <c r="IC153" s="34"/>
      <c r="ID153" s="34"/>
      <c r="IE153" s="34"/>
      <c r="IF153" s="34"/>
      <c r="IG153" s="34"/>
      <c r="IH153" s="34"/>
      <c r="II153" s="34"/>
      <c r="IJ153" s="34"/>
      <c r="IK153" s="34"/>
      <c r="IL153" s="34"/>
      <c r="IM153" s="34"/>
      <c r="IN153" s="34"/>
      <c r="IO153" s="34"/>
      <c r="IP153" s="34"/>
      <c r="IQ153" s="34"/>
      <c r="IR153" s="34"/>
      <c r="IS153" s="34"/>
      <c r="IT153" s="34"/>
      <c r="IU153" s="34"/>
      <c r="IV153" s="34"/>
    </row>
    <row r="154" spans="1:256">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c r="DQ154" s="34"/>
      <c r="DR154" s="34"/>
      <c r="DS154" s="34"/>
      <c r="DT154" s="34"/>
      <c r="DU154" s="34"/>
      <c r="DV154" s="34"/>
      <c r="DW154" s="34"/>
      <c r="DX154" s="34"/>
      <c r="DY154" s="34"/>
      <c r="DZ154" s="34"/>
      <c r="EA154" s="34"/>
      <c r="EB154" s="34"/>
      <c r="EC154" s="34"/>
      <c r="ED154" s="34"/>
      <c r="EE154" s="34"/>
      <c r="EF154" s="34"/>
      <c r="EG154" s="34"/>
      <c r="EH154" s="34"/>
      <c r="EI154" s="34"/>
      <c r="EJ154" s="34"/>
      <c r="EK154" s="34"/>
      <c r="EL154" s="34"/>
      <c r="EM154" s="34"/>
      <c r="EN154" s="34"/>
      <c r="EO154" s="34"/>
      <c r="EP154" s="34"/>
      <c r="EQ154" s="34"/>
      <c r="ER154" s="34"/>
      <c r="ES154" s="34"/>
      <c r="ET154" s="34"/>
      <c r="EU154" s="34"/>
      <c r="EV154" s="34"/>
      <c r="EW154" s="34"/>
      <c r="EX154" s="34"/>
      <c r="EY154" s="34"/>
      <c r="EZ154" s="34"/>
      <c r="FA154" s="34"/>
      <c r="FB154" s="34"/>
      <c r="FC154" s="34"/>
      <c r="FD154" s="34"/>
      <c r="FE154" s="34"/>
      <c r="FF154" s="34"/>
      <c r="FG154" s="34"/>
      <c r="FH154" s="34"/>
      <c r="FI154" s="34"/>
      <c r="FJ154" s="34"/>
      <c r="FK154" s="34"/>
      <c r="FL154" s="34"/>
      <c r="FM154" s="34"/>
      <c r="FN154" s="34"/>
      <c r="FO154" s="34"/>
      <c r="FP154" s="34"/>
      <c r="FQ154" s="34"/>
      <c r="FR154" s="34"/>
      <c r="FS154" s="34"/>
      <c r="FT154" s="34"/>
      <c r="FU154" s="34"/>
      <c r="FV154" s="34"/>
      <c r="FW154" s="34"/>
      <c r="FX154" s="34"/>
      <c r="FY154" s="34"/>
      <c r="FZ154" s="34"/>
      <c r="GA154" s="34"/>
      <c r="GB154" s="34"/>
      <c r="GC154" s="34"/>
      <c r="GD154" s="34"/>
      <c r="GE154" s="34"/>
      <c r="GF154" s="34"/>
      <c r="GG154" s="34"/>
      <c r="GH154" s="34"/>
      <c r="GI154" s="34"/>
      <c r="GJ154" s="34"/>
      <c r="GK154" s="34"/>
      <c r="GL154" s="34"/>
      <c r="GM154" s="34"/>
      <c r="GN154" s="34"/>
      <c r="GO154" s="34"/>
      <c r="GP154" s="34"/>
      <c r="GQ154" s="34"/>
      <c r="GR154" s="34"/>
      <c r="GS154" s="34"/>
      <c r="GT154" s="34"/>
      <c r="GU154" s="34"/>
      <c r="GV154" s="34"/>
      <c r="GW154" s="34"/>
      <c r="GX154" s="34"/>
      <c r="GY154" s="34"/>
      <c r="GZ154" s="34"/>
      <c r="HA154" s="34"/>
      <c r="HB154" s="34"/>
      <c r="HC154" s="34"/>
      <c r="HD154" s="34"/>
      <c r="HE154" s="34"/>
      <c r="HF154" s="34"/>
      <c r="HG154" s="34"/>
      <c r="HH154" s="34"/>
      <c r="HI154" s="34"/>
      <c r="HJ154" s="34"/>
      <c r="HK154" s="34"/>
      <c r="HL154" s="34"/>
      <c r="HM154" s="34"/>
      <c r="HN154" s="34"/>
      <c r="HO154" s="34"/>
      <c r="HP154" s="34"/>
      <c r="HQ154" s="34"/>
      <c r="HR154" s="34"/>
      <c r="HS154" s="34"/>
      <c r="HT154" s="34"/>
      <c r="HU154" s="34"/>
      <c r="HV154" s="34"/>
      <c r="HW154" s="34"/>
      <c r="HX154" s="34"/>
      <c r="HY154" s="34"/>
      <c r="HZ154" s="34"/>
      <c r="IA154" s="34"/>
      <c r="IB154" s="34"/>
      <c r="IC154" s="34"/>
      <c r="ID154" s="34"/>
      <c r="IE154" s="34"/>
      <c r="IF154" s="34"/>
      <c r="IG154" s="34"/>
      <c r="IH154" s="34"/>
      <c r="II154" s="34"/>
      <c r="IJ154" s="34"/>
      <c r="IK154" s="34"/>
      <c r="IL154" s="34"/>
      <c r="IM154" s="34"/>
      <c r="IN154" s="34"/>
      <c r="IO154" s="34"/>
      <c r="IP154" s="34"/>
      <c r="IQ154" s="34"/>
      <c r="IR154" s="34"/>
      <c r="IS154" s="34"/>
      <c r="IT154" s="34"/>
      <c r="IU154" s="34"/>
      <c r="IV154" s="34"/>
    </row>
    <row r="155" spans="1:256">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c r="DQ155" s="34"/>
      <c r="DR155" s="34"/>
      <c r="DS155" s="34"/>
      <c r="DT155" s="34"/>
      <c r="DU155" s="34"/>
      <c r="DV155" s="34"/>
      <c r="DW155" s="34"/>
      <c r="DX155" s="34"/>
      <c r="DY155" s="34"/>
      <c r="DZ155" s="34"/>
      <c r="EA155" s="34"/>
      <c r="EB155" s="34"/>
      <c r="EC155" s="34"/>
      <c r="ED155" s="34"/>
      <c r="EE155" s="34"/>
      <c r="EF155" s="34"/>
      <c r="EG155" s="34"/>
      <c r="EH155" s="34"/>
      <c r="EI155" s="34"/>
      <c r="EJ155" s="34"/>
      <c r="EK155" s="34"/>
      <c r="EL155" s="34"/>
      <c r="EM155" s="34"/>
      <c r="EN155" s="34"/>
      <c r="EO155" s="34"/>
      <c r="EP155" s="34"/>
      <c r="EQ155" s="34"/>
      <c r="ER155" s="34"/>
      <c r="ES155" s="34"/>
      <c r="ET155" s="34"/>
      <c r="EU155" s="34"/>
      <c r="EV155" s="34"/>
      <c r="EW155" s="34"/>
      <c r="EX155" s="34"/>
      <c r="EY155" s="34"/>
      <c r="EZ155" s="34"/>
      <c r="FA155" s="34"/>
      <c r="FB155" s="34"/>
      <c r="FC155" s="34"/>
      <c r="FD155" s="34"/>
      <c r="FE155" s="34"/>
      <c r="FF155" s="34"/>
      <c r="FG155" s="34"/>
      <c r="FH155" s="34"/>
      <c r="FI155" s="34"/>
      <c r="FJ155" s="34"/>
      <c r="FK155" s="34"/>
      <c r="FL155" s="34"/>
      <c r="FM155" s="34"/>
      <c r="FN155" s="34"/>
      <c r="FO155" s="34"/>
      <c r="FP155" s="34"/>
      <c r="FQ155" s="34"/>
      <c r="FR155" s="34"/>
      <c r="FS155" s="34"/>
      <c r="FT155" s="34"/>
      <c r="FU155" s="34"/>
      <c r="FV155" s="34"/>
      <c r="FW155" s="34"/>
      <c r="FX155" s="34"/>
      <c r="FY155" s="34"/>
      <c r="FZ155" s="34"/>
      <c r="GA155" s="34"/>
      <c r="GB155" s="34"/>
      <c r="GC155" s="34"/>
      <c r="GD155" s="34"/>
      <c r="GE155" s="34"/>
      <c r="GF155" s="34"/>
      <c r="GG155" s="34"/>
      <c r="GH155" s="34"/>
      <c r="GI155" s="34"/>
      <c r="GJ155" s="34"/>
      <c r="GK155" s="34"/>
      <c r="GL155" s="34"/>
      <c r="GM155" s="34"/>
      <c r="GN155" s="34"/>
      <c r="GO155" s="34"/>
      <c r="GP155" s="34"/>
      <c r="GQ155" s="34"/>
      <c r="GR155" s="34"/>
      <c r="GS155" s="34"/>
      <c r="GT155" s="34"/>
      <c r="GU155" s="34"/>
      <c r="GV155" s="34"/>
      <c r="GW155" s="34"/>
      <c r="GX155" s="34"/>
      <c r="GY155" s="34"/>
      <c r="GZ155" s="34"/>
      <c r="HA155" s="34"/>
      <c r="HB155" s="34"/>
      <c r="HC155" s="34"/>
      <c r="HD155" s="34"/>
      <c r="HE155" s="34"/>
      <c r="HF155" s="34"/>
      <c r="HG155" s="34"/>
      <c r="HH155" s="34"/>
      <c r="HI155" s="34"/>
      <c r="HJ155" s="34"/>
      <c r="HK155" s="34"/>
      <c r="HL155" s="34"/>
      <c r="HM155" s="34"/>
      <c r="HN155" s="34"/>
      <c r="HO155" s="34"/>
      <c r="HP155" s="34"/>
      <c r="HQ155" s="34"/>
      <c r="HR155" s="34"/>
      <c r="HS155" s="34"/>
      <c r="HT155" s="34"/>
      <c r="HU155" s="34"/>
      <c r="HV155" s="34"/>
      <c r="HW155" s="34"/>
      <c r="HX155" s="34"/>
      <c r="HY155" s="34"/>
      <c r="HZ155" s="34"/>
      <c r="IA155" s="34"/>
      <c r="IB155" s="34"/>
      <c r="IC155" s="34"/>
      <c r="ID155" s="34"/>
      <c r="IE155" s="34"/>
      <c r="IF155" s="34"/>
      <c r="IG155" s="34"/>
      <c r="IH155" s="34"/>
      <c r="II155" s="34"/>
      <c r="IJ155" s="34"/>
      <c r="IK155" s="34"/>
      <c r="IL155" s="34"/>
      <c r="IM155" s="34"/>
      <c r="IN155" s="34"/>
      <c r="IO155" s="34"/>
      <c r="IP155" s="34"/>
      <c r="IQ155" s="34"/>
      <c r="IR155" s="34"/>
      <c r="IS155" s="34"/>
      <c r="IT155" s="34"/>
      <c r="IU155" s="34"/>
      <c r="IV155" s="34"/>
    </row>
    <row r="156" spans="1:256" ht="15.75">
      <c r="A156" s="931" t="s">
        <v>405</v>
      </c>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c r="DQ156" s="34"/>
      <c r="DR156" s="34"/>
      <c r="DS156" s="34"/>
      <c r="DT156" s="34"/>
      <c r="DU156" s="34"/>
      <c r="DV156" s="34"/>
      <c r="DW156" s="34"/>
      <c r="DX156" s="34"/>
      <c r="DY156" s="34"/>
      <c r="DZ156" s="34"/>
      <c r="EA156" s="34"/>
      <c r="EB156" s="34"/>
      <c r="EC156" s="34"/>
      <c r="ED156" s="34"/>
      <c r="EE156" s="34"/>
      <c r="EF156" s="34"/>
      <c r="EG156" s="34"/>
      <c r="EH156" s="34"/>
      <c r="EI156" s="34"/>
      <c r="EJ156" s="34"/>
      <c r="EK156" s="34"/>
      <c r="EL156" s="34"/>
      <c r="EM156" s="34"/>
      <c r="EN156" s="34"/>
      <c r="EO156" s="34"/>
      <c r="EP156" s="34"/>
      <c r="EQ156" s="34"/>
      <c r="ER156" s="34"/>
      <c r="ES156" s="34"/>
      <c r="ET156" s="34"/>
      <c r="EU156" s="34"/>
      <c r="EV156" s="34"/>
      <c r="EW156" s="34"/>
      <c r="EX156" s="34"/>
      <c r="EY156" s="34"/>
      <c r="EZ156" s="34"/>
      <c r="FA156" s="34"/>
      <c r="FB156" s="34"/>
      <c r="FC156" s="34"/>
      <c r="FD156" s="34"/>
      <c r="FE156" s="34"/>
      <c r="FF156" s="34"/>
      <c r="FG156" s="34"/>
      <c r="FH156" s="34"/>
      <c r="FI156" s="34"/>
      <c r="FJ156" s="34"/>
      <c r="FK156" s="34"/>
      <c r="FL156" s="34"/>
      <c r="FM156" s="34"/>
      <c r="FN156" s="34"/>
      <c r="FO156" s="34"/>
      <c r="FP156" s="34"/>
      <c r="FQ156" s="34"/>
      <c r="FR156" s="34"/>
      <c r="FS156" s="34"/>
      <c r="FT156" s="34"/>
      <c r="FU156" s="34"/>
      <c r="FV156" s="34"/>
      <c r="FW156" s="34"/>
      <c r="FX156" s="34"/>
      <c r="FY156" s="34"/>
      <c r="FZ156" s="34"/>
      <c r="GA156" s="34"/>
      <c r="GB156" s="34"/>
      <c r="GC156" s="34"/>
      <c r="GD156" s="34"/>
      <c r="GE156" s="34"/>
      <c r="GF156" s="34"/>
      <c r="GG156" s="34"/>
      <c r="GH156" s="34"/>
      <c r="GI156" s="34"/>
      <c r="GJ156" s="34"/>
      <c r="GK156" s="34"/>
      <c r="GL156" s="34"/>
      <c r="GM156" s="34"/>
      <c r="GN156" s="34"/>
      <c r="GO156" s="34"/>
      <c r="GP156" s="34"/>
      <c r="GQ156" s="34"/>
      <c r="GR156" s="34"/>
      <c r="GS156" s="34"/>
      <c r="GT156" s="34"/>
      <c r="GU156" s="34"/>
      <c r="GV156" s="34"/>
      <c r="GW156" s="34"/>
      <c r="GX156" s="34"/>
      <c r="GY156" s="34"/>
      <c r="GZ156" s="34"/>
      <c r="HA156" s="34"/>
      <c r="HB156" s="34"/>
      <c r="HC156" s="34"/>
      <c r="HD156" s="34"/>
      <c r="HE156" s="34"/>
      <c r="HF156" s="34"/>
      <c r="HG156" s="34"/>
      <c r="HH156" s="34"/>
      <c r="HI156" s="34"/>
      <c r="HJ156" s="34"/>
      <c r="HK156" s="34"/>
      <c r="HL156" s="34"/>
      <c r="HM156" s="34"/>
      <c r="HN156" s="34"/>
      <c r="HO156" s="34"/>
      <c r="HP156" s="34"/>
      <c r="HQ156" s="34"/>
      <c r="HR156" s="34"/>
      <c r="HS156" s="34"/>
      <c r="HT156" s="34"/>
      <c r="HU156" s="34"/>
      <c r="HV156" s="34"/>
      <c r="HW156" s="34"/>
      <c r="HX156" s="34"/>
      <c r="HY156" s="34"/>
      <c r="HZ156" s="34"/>
      <c r="IA156" s="34"/>
      <c r="IB156" s="34"/>
      <c r="IC156" s="34"/>
      <c r="ID156" s="34"/>
      <c r="IE156" s="34"/>
      <c r="IF156" s="34"/>
      <c r="IG156" s="34"/>
      <c r="IH156" s="34"/>
      <c r="II156" s="34"/>
      <c r="IJ156" s="34"/>
      <c r="IK156" s="34"/>
      <c r="IL156" s="34"/>
      <c r="IM156" s="34"/>
      <c r="IN156" s="34"/>
      <c r="IO156" s="34"/>
      <c r="IP156" s="34"/>
      <c r="IQ156" s="34"/>
      <c r="IR156" s="34"/>
      <c r="IS156" s="34"/>
      <c r="IT156" s="34"/>
      <c r="IU156" s="34"/>
      <c r="IV156" s="34"/>
    </row>
    <row r="157" spans="1:256">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c r="BV157" s="34"/>
      <c r="BW157" s="34"/>
      <c r="BX157" s="34"/>
      <c r="BY157" s="34"/>
      <c r="BZ157" s="34"/>
      <c r="CA157" s="34"/>
      <c r="CB157" s="34"/>
      <c r="CC157" s="34"/>
      <c r="CD157" s="34"/>
      <c r="CE157" s="34"/>
      <c r="CF157" s="34"/>
      <c r="CG157" s="34"/>
      <c r="CH157" s="34"/>
      <c r="CI157" s="34"/>
      <c r="CJ157" s="34"/>
      <c r="CK157" s="34"/>
      <c r="CL157" s="34"/>
      <c r="CM157" s="34"/>
      <c r="CN157" s="34"/>
      <c r="CO157" s="34"/>
      <c r="CP157" s="34"/>
      <c r="CQ157" s="34"/>
      <c r="CR157" s="34"/>
      <c r="CS157" s="34"/>
      <c r="CT157" s="34"/>
      <c r="CU157" s="34"/>
      <c r="CV157" s="34"/>
      <c r="CW157" s="34"/>
      <c r="CX157" s="34"/>
      <c r="CY157" s="34"/>
      <c r="CZ157" s="34"/>
      <c r="DA157" s="34"/>
      <c r="DB157" s="34"/>
      <c r="DC157" s="34"/>
      <c r="DD157" s="34"/>
      <c r="DE157" s="34"/>
      <c r="DF157" s="34"/>
      <c r="DG157" s="34"/>
      <c r="DH157" s="34"/>
      <c r="DI157" s="34"/>
      <c r="DJ157" s="34"/>
      <c r="DK157" s="34"/>
      <c r="DL157" s="34"/>
      <c r="DM157" s="34"/>
      <c r="DN157" s="34"/>
      <c r="DO157" s="34"/>
      <c r="DP157" s="34"/>
      <c r="DQ157" s="34"/>
      <c r="DR157" s="34"/>
      <c r="DS157" s="34"/>
      <c r="DT157" s="34"/>
      <c r="DU157" s="34"/>
      <c r="DV157" s="34"/>
      <c r="DW157" s="34"/>
      <c r="DX157" s="34"/>
      <c r="DY157" s="34"/>
      <c r="DZ157" s="34"/>
      <c r="EA157" s="34"/>
      <c r="EB157" s="34"/>
      <c r="EC157" s="34"/>
      <c r="ED157" s="34"/>
      <c r="EE157" s="34"/>
      <c r="EF157" s="34"/>
      <c r="EG157" s="34"/>
      <c r="EH157" s="34"/>
      <c r="EI157" s="34"/>
      <c r="EJ157" s="34"/>
      <c r="EK157" s="34"/>
      <c r="EL157" s="34"/>
      <c r="EM157" s="34"/>
      <c r="EN157" s="34"/>
      <c r="EO157" s="34"/>
      <c r="EP157" s="34"/>
      <c r="EQ157" s="34"/>
      <c r="ER157" s="34"/>
      <c r="ES157" s="34"/>
      <c r="ET157" s="34"/>
      <c r="EU157" s="34"/>
      <c r="EV157" s="34"/>
      <c r="EW157" s="34"/>
      <c r="EX157" s="34"/>
      <c r="EY157" s="34"/>
      <c r="EZ157" s="34"/>
      <c r="FA157" s="34"/>
      <c r="FB157" s="34"/>
      <c r="FC157" s="34"/>
      <c r="FD157" s="34"/>
      <c r="FE157" s="34"/>
      <c r="FF157" s="34"/>
      <c r="FG157" s="34"/>
      <c r="FH157" s="34"/>
      <c r="FI157" s="34"/>
      <c r="FJ157" s="34"/>
      <c r="FK157" s="34"/>
      <c r="FL157" s="34"/>
      <c r="FM157" s="34"/>
      <c r="FN157" s="34"/>
      <c r="FO157" s="34"/>
      <c r="FP157" s="34"/>
      <c r="FQ157" s="34"/>
      <c r="FR157" s="34"/>
      <c r="FS157" s="34"/>
      <c r="FT157" s="34"/>
      <c r="FU157" s="34"/>
      <c r="FV157" s="34"/>
      <c r="FW157" s="34"/>
      <c r="FX157" s="34"/>
      <c r="FY157" s="34"/>
      <c r="FZ157" s="34"/>
      <c r="GA157" s="34"/>
      <c r="GB157" s="34"/>
      <c r="GC157" s="34"/>
      <c r="GD157" s="34"/>
      <c r="GE157" s="34"/>
      <c r="GF157" s="34"/>
      <c r="GG157" s="34"/>
      <c r="GH157" s="34"/>
      <c r="GI157" s="34"/>
      <c r="GJ157" s="34"/>
      <c r="GK157" s="34"/>
      <c r="GL157" s="34"/>
      <c r="GM157" s="34"/>
      <c r="GN157" s="34"/>
      <c r="GO157" s="34"/>
      <c r="GP157" s="34"/>
      <c r="GQ157" s="34"/>
      <c r="GR157" s="34"/>
      <c r="GS157" s="34"/>
      <c r="GT157" s="34"/>
      <c r="GU157" s="34"/>
      <c r="GV157" s="34"/>
      <c r="GW157" s="34"/>
      <c r="GX157" s="34"/>
      <c r="GY157" s="34"/>
      <c r="GZ157" s="34"/>
      <c r="HA157" s="34"/>
      <c r="HB157" s="34"/>
      <c r="HC157" s="34"/>
      <c r="HD157" s="34"/>
      <c r="HE157" s="34"/>
      <c r="HF157" s="34"/>
      <c r="HG157" s="34"/>
      <c r="HH157" s="34"/>
      <c r="HI157" s="34"/>
      <c r="HJ157" s="34"/>
      <c r="HK157" s="34"/>
      <c r="HL157" s="34"/>
      <c r="HM157" s="34"/>
      <c r="HN157" s="34"/>
      <c r="HO157" s="34"/>
      <c r="HP157" s="34"/>
      <c r="HQ157" s="34"/>
      <c r="HR157" s="34"/>
      <c r="HS157" s="34"/>
      <c r="HT157" s="34"/>
      <c r="HU157" s="34"/>
      <c r="HV157" s="34"/>
      <c r="HW157" s="34"/>
      <c r="HX157" s="34"/>
      <c r="HY157" s="34"/>
      <c r="HZ157" s="34"/>
      <c r="IA157" s="34"/>
      <c r="IB157" s="34"/>
      <c r="IC157" s="34"/>
      <c r="ID157" s="34"/>
      <c r="IE157" s="34"/>
      <c r="IF157" s="34"/>
      <c r="IG157" s="34"/>
      <c r="IH157" s="34"/>
      <c r="II157" s="34"/>
      <c r="IJ157" s="34"/>
      <c r="IK157" s="34"/>
      <c r="IL157" s="34"/>
      <c r="IM157" s="34"/>
      <c r="IN157" s="34"/>
      <c r="IO157" s="34"/>
      <c r="IP157" s="34"/>
      <c r="IQ157" s="34"/>
      <c r="IR157" s="34"/>
      <c r="IS157" s="34"/>
      <c r="IT157" s="34"/>
      <c r="IU157" s="34"/>
      <c r="IV157" s="34"/>
    </row>
    <row r="158" spans="1:256" ht="15.75">
      <c r="A158" s="34"/>
      <c r="B158" s="925" t="s">
        <v>2382</v>
      </c>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4"/>
      <c r="DB158" s="34"/>
      <c r="DC158" s="34"/>
      <c r="DD158" s="34"/>
      <c r="DE158" s="34"/>
      <c r="DF158" s="34"/>
      <c r="DG158" s="34"/>
      <c r="DH158" s="34"/>
      <c r="DI158" s="34"/>
      <c r="DJ158" s="34"/>
      <c r="DK158" s="34"/>
      <c r="DL158" s="34"/>
      <c r="DM158" s="34"/>
      <c r="DN158" s="34"/>
      <c r="DO158" s="34"/>
      <c r="DP158" s="34"/>
      <c r="DQ158" s="34"/>
      <c r="DR158" s="34"/>
      <c r="DS158" s="34"/>
      <c r="DT158" s="34"/>
      <c r="DU158" s="34"/>
      <c r="DV158" s="34"/>
      <c r="DW158" s="34"/>
      <c r="DX158" s="34"/>
      <c r="DY158" s="34"/>
      <c r="DZ158" s="34"/>
      <c r="EA158" s="34"/>
      <c r="EB158" s="34"/>
      <c r="EC158" s="34"/>
      <c r="ED158" s="34"/>
      <c r="EE158" s="34"/>
      <c r="EF158" s="34"/>
      <c r="EG158" s="34"/>
      <c r="EH158" s="34"/>
      <c r="EI158" s="34"/>
      <c r="EJ158" s="34"/>
      <c r="EK158" s="34"/>
      <c r="EL158" s="34"/>
      <c r="EM158" s="34"/>
      <c r="EN158" s="34"/>
      <c r="EO158" s="34"/>
      <c r="EP158" s="34"/>
      <c r="EQ158" s="34"/>
      <c r="ER158" s="34"/>
      <c r="ES158" s="34"/>
      <c r="ET158" s="34"/>
      <c r="EU158" s="34"/>
      <c r="EV158" s="34"/>
      <c r="EW158" s="34"/>
      <c r="EX158" s="34"/>
      <c r="EY158" s="34"/>
      <c r="EZ158" s="34"/>
      <c r="FA158" s="34"/>
      <c r="FB158" s="34"/>
      <c r="FC158" s="34"/>
      <c r="FD158" s="34"/>
      <c r="FE158" s="34"/>
      <c r="FF158" s="34"/>
      <c r="FG158" s="34"/>
      <c r="FH158" s="34"/>
      <c r="FI158" s="34"/>
      <c r="FJ158" s="34"/>
      <c r="FK158" s="34"/>
      <c r="FL158" s="34"/>
      <c r="FM158" s="34"/>
      <c r="FN158" s="34"/>
      <c r="FO158" s="34"/>
      <c r="FP158" s="34"/>
      <c r="FQ158" s="34"/>
      <c r="FR158" s="34"/>
      <c r="FS158" s="34"/>
      <c r="FT158" s="34"/>
      <c r="FU158" s="34"/>
      <c r="FV158" s="34"/>
      <c r="FW158" s="34"/>
      <c r="FX158" s="34"/>
      <c r="FY158" s="34"/>
      <c r="FZ158" s="34"/>
      <c r="GA158" s="34"/>
      <c r="GB158" s="34"/>
      <c r="GC158" s="34"/>
      <c r="GD158" s="34"/>
      <c r="GE158" s="34"/>
      <c r="GF158" s="34"/>
      <c r="GG158" s="34"/>
      <c r="GH158" s="34"/>
      <c r="GI158" s="34"/>
      <c r="GJ158" s="34"/>
      <c r="GK158" s="34"/>
      <c r="GL158" s="34"/>
      <c r="GM158" s="34"/>
      <c r="GN158" s="34"/>
      <c r="GO158" s="34"/>
      <c r="GP158" s="34"/>
      <c r="GQ158" s="34"/>
      <c r="GR158" s="34"/>
      <c r="GS158" s="34"/>
      <c r="GT158" s="34"/>
      <c r="GU158" s="34"/>
      <c r="GV158" s="34"/>
      <c r="GW158" s="34"/>
      <c r="GX158" s="34"/>
      <c r="GY158" s="34"/>
      <c r="GZ158" s="34"/>
      <c r="HA158" s="34"/>
      <c r="HB158" s="34"/>
      <c r="HC158" s="34"/>
      <c r="HD158" s="34"/>
      <c r="HE158" s="34"/>
      <c r="HF158" s="34"/>
      <c r="HG158" s="34"/>
      <c r="HH158" s="34"/>
      <c r="HI158" s="34"/>
      <c r="HJ158" s="34"/>
      <c r="HK158" s="34"/>
      <c r="HL158" s="34"/>
      <c r="HM158" s="34"/>
      <c r="HN158" s="34"/>
      <c r="HO158" s="34"/>
      <c r="HP158" s="34"/>
      <c r="HQ158" s="34"/>
      <c r="HR158" s="34"/>
      <c r="HS158" s="34"/>
      <c r="HT158" s="34"/>
      <c r="HU158" s="34"/>
      <c r="HV158" s="34"/>
      <c r="HW158" s="34"/>
      <c r="HX158" s="34"/>
      <c r="HY158" s="34"/>
      <c r="HZ158" s="34"/>
      <c r="IA158" s="34"/>
      <c r="IB158" s="34"/>
      <c r="IC158" s="34"/>
      <c r="ID158" s="34"/>
      <c r="IE158" s="34"/>
      <c r="IF158" s="34"/>
      <c r="IG158" s="34"/>
      <c r="IH158" s="34"/>
      <c r="II158" s="34"/>
      <c r="IJ158" s="34"/>
      <c r="IK158" s="34"/>
      <c r="IL158" s="34"/>
      <c r="IM158" s="34"/>
      <c r="IN158" s="34"/>
      <c r="IO158" s="34"/>
      <c r="IP158" s="34"/>
      <c r="IQ158" s="34"/>
      <c r="IR158" s="34"/>
      <c r="IS158" s="34"/>
      <c r="IT158" s="34"/>
      <c r="IU158" s="34"/>
      <c r="IV158" s="34"/>
    </row>
    <row r="159" spans="1:256" ht="15.75">
      <c r="A159" s="34"/>
      <c r="B159" s="925" t="s">
        <v>1350</v>
      </c>
      <c r="C159" s="923" t="str">
        <f>'Data Sheet'!$C$38</f>
        <v>December 31, 2013</v>
      </c>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c r="DQ159" s="34"/>
      <c r="DR159" s="34"/>
      <c r="DS159" s="34"/>
      <c r="DT159" s="34"/>
      <c r="DU159" s="34"/>
      <c r="DV159" s="34"/>
      <c r="DW159" s="34"/>
      <c r="DX159" s="34"/>
      <c r="DY159" s="34"/>
      <c r="DZ159" s="34"/>
      <c r="EA159" s="34"/>
      <c r="EB159" s="34"/>
      <c r="EC159" s="34"/>
      <c r="ED159" s="34"/>
      <c r="EE159" s="34"/>
      <c r="EF159" s="34"/>
      <c r="EG159" s="34"/>
      <c r="EH159" s="34"/>
      <c r="EI159" s="34"/>
      <c r="EJ159" s="34"/>
      <c r="EK159" s="34"/>
      <c r="EL159" s="34"/>
      <c r="EM159" s="34"/>
      <c r="EN159" s="34"/>
      <c r="EO159" s="34"/>
      <c r="EP159" s="34"/>
      <c r="EQ159" s="34"/>
      <c r="ER159" s="34"/>
      <c r="ES159" s="34"/>
      <c r="ET159" s="34"/>
      <c r="EU159" s="34"/>
      <c r="EV159" s="34"/>
      <c r="EW159" s="34"/>
      <c r="EX159" s="34"/>
      <c r="EY159" s="34"/>
      <c r="EZ159" s="34"/>
      <c r="FA159" s="34"/>
      <c r="FB159" s="34"/>
      <c r="FC159" s="34"/>
      <c r="FD159" s="34"/>
      <c r="FE159" s="34"/>
      <c r="FF159" s="34"/>
      <c r="FG159" s="34"/>
      <c r="FH159" s="34"/>
      <c r="FI159" s="34"/>
      <c r="FJ159" s="34"/>
      <c r="FK159" s="34"/>
      <c r="FL159" s="34"/>
      <c r="FM159" s="34"/>
      <c r="FN159" s="34"/>
      <c r="FO159" s="34"/>
      <c r="FP159" s="34"/>
      <c r="FQ159" s="34"/>
      <c r="FR159" s="34"/>
      <c r="FS159" s="34"/>
      <c r="FT159" s="34"/>
      <c r="FU159" s="34"/>
      <c r="FV159" s="34"/>
      <c r="FW159" s="34"/>
      <c r="FX159" s="34"/>
      <c r="FY159" s="34"/>
      <c r="FZ159" s="34"/>
      <c r="GA159" s="34"/>
      <c r="GB159" s="34"/>
      <c r="GC159" s="34"/>
      <c r="GD159" s="34"/>
      <c r="GE159" s="34"/>
      <c r="GF159" s="34"/>
      <c r="GG159" s="34"/>
      <c r="GH159" s="34"/>
      <c r="GI159" s="34"/>
      <c r="GJ159" s="34"/>
      <c r="GK159" s="34"/>
      <c r="GL159" s="34"/>
      <c r="GM159" s="34"/>
      <c r="GN159" s="34"/>
      <c r="GO159" s="34"/>
      <c r="GP159" s="34"/>
      <c r="GQ159" s="34"/>
      <c r="GR159" s="34"/>
      <c r="GS159" s="34"/>
      <c r="GT159" s="34"/>
      <c r="GU159" s="34"/>
      <c r="GV159" s="34"/>
      <c r="GW159" s="34"/>
      <c r="GX159" s="34"/>
      <c r="GY159" s="34"/>
      <c r="GZ159" s="34"/>
      <c r="HA159" s="34"/>
      <c r="HB159" s="34"/>
      <c r="HC159" s="34"/>
      <c r="HD159" s="34"/>
      <c r="HE159" s="34"/>
      <c r="HF159" s="34"/>
      <c r="HG159" s="34"/>
      <c r="HH159" s="34"/>
      <c r="HI159" s="34"/>
      <c r="HJ159" s="34"/>
      <c r="HK159" s="34"/>
      <c r="HL159" s="34"/>
      <c r="HM159" s="34"/>
      <c r="HN159" s="34"/>
      <c r="HO159" s="34"/>
      <c r="HP159" s="34"/>
      <c r="HQ159" s="34"/>
      <c r="HR159" s="34"/>
      <c r="HS159" s="34"/>
      <c r="HT159" s="34"/>
      <c r="HU159" s="34"/>
      <c r="HV159" s="34"/>
      <c r="HW159" s="34"/>
      <c r="HX159" s="34"/>
      <c r="HY159" s="34"/>
      <c r="HZ159" s="34"/>
      <c r="IA159" s="34"/>
      <c r="IB159" s="34"/>
      <c r="IC159" s="34"/>
      <c r="ID159" s="34"/>
      <c r="IE159" s="34"/>
      <c r="IF159" s="34"/>
      <c r="IG159" s="34"/>
      <c r="IH159" s="34"/>
      <c r="II159" s="34"/>
      <c r="IJ159" s="34"/>
      <c r="IK159" s="34"/>
      <c r="IL159" s="34"/>
      <c r="IM159" s="34"/>
      <c r="IN159" s="34"/>
      <c r="IO159" s="34"/>
      <c r="IP159" s="34"/>
      <c r="IQ159" s="34"/>
      <c r="IR159" s="34"/>
      <c r="IS159" s="34"/>
      <c r="IT159" s="34"/>
      <c r="IU159" s="34"/>
      <c r="IV159" s="34"/>
    </row>
    <row r="160" spans="1:256" ht="15.75">
      <c r="A160" s="940" t="s">
        <v>406</v>
      </c>
      <c r="B160" s="34"/>
      <c r="C160" s="521"/>
      <c r="D160" s="521"/>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c r="DQ160" s="34"/>
      <c r="DR160" s="34"/>
      <c r="DS160" s="34"/>
      <c r="DT160" s="34"/>
      <c r="DU160" s="34"/>
      <c r="DV160" s="34"/>
      <c r="DW160" s="34"/>
      <c r="DX160" s="34"/>
      <c r="DY160" s="34"/>
      <c r="DZ160" s="34"/>
      <c r="EA160" s="34"/>
      <c r="EB160" s="34"/>
      <c r="EC160" s="34"/>
      <c r="ED160" s="34"/>
      <c r="EE160" s="34"/>
      <c r="EF160" s="34"/>
      <c r="EG160" s="34"/>
      <c r="EH160" s="34"/>
      <c r="EI160" s="34"/>
      <c r="EJ160" s="34"/>
      <c r="EK160" s="34"/>
      <c r="EL160" s="34"/>
      <c r="EM160" s="34"/>
      <c r="EN160" s="34"/>
      <c r="EO160" s="34"/>
      <c r="EP160" s="34"/>
      <c r="EQ160" s="34"/>
      <c r="ER160" s="34"/>
      <c r="ES160" s="34"/>
      <c r="ET160" s="34"/>
      <c r="EU160" s="34"/>
      <c r="EV160" s="34"/>
      <c r="EW160" s="34"/>
      <c r="EX160" s="34"/>
      <c r="EY160" s="34"/>
      <c r="EZ160" s="34"/>
      <c r="FA160" s="34"/>
      <c r="FB160" s="34"/>
      <c r="FC160" s="34"/>
      <c r="FD160" s="34"/>
      <c r="FE160" s="34"/>
      <c r="FF160" s="34"/>
      <c r="FG160" s="34"/>
      <c r="FH160" s="34"/>
      <c r="FI160" s="34"/>
      <c r="FJ160" s="34"/>
      <c r="FK160" s="34"/>
      <c r="FL160" s="34"/>
      <c r="FM160" s="34"/>
      <c r="FN160" s="34"/>
      <c r="FO160" s="34"/>
      <c r="FP160" s="34"/>
      <c r="FQ160" s="34"/>
      <c r="FR160" s="34"/>
      <c r="FS160" s="34"/>
      <c r="FT160" s="34"/>
      <c r="FU160" s="34"/>
      <c r="FV160" s="34"/>
      <c r="FW160" s="34"/>
      <c r="FX160" s="34"/>
      <c r="FY160" s="34"/>
      <c r="FZ160" s="34"/>
      <c r="GA160" s="34"/>
      <c r="GB160" s="34"/>
      <c r="GC160" s="34"/>
      <c r="GD160" s="34"/>
      <c r="GE160" s="34"/>
      <c r="GF160" s="34"/>
      <c r="GG160" s="34"/>
      <c r="GH160" s="34"/>
      <c r="GI160" s="34"/>
      <c r="GJ160" s="34"/>
      <c r="GK160" s="34"/>
      <c r="GL160" s="34"/>
      <c r="GM160" s="34"/>
      <c r="GN160" s="34"/>
      <c r="GO160" s="34"/>
      <c r="GP160" s="34"/>
      <c r="GQ160" s="34"/>
      <c r="GR160" s="34"/>
      <c r="GS160" s="34"/>
      <c r="GT160" s="34"/>
      <c r="GU160" s="34"/>
      <c r="GV160" s="34"/>
      <c r="GW160" s="34"/>
      <c r="GX160" s="34"/>
      <c r="GY160" s="34"/>
      <c r="GZ160" s="34"/>
      <c r="HA160" s="34"/>
      <c r="HB160" s="34"/>
      <c r="HC160" s="34"/>
      <c r="HD160" s="34"/>
      <c r="HE160" s="34"/>
      <c r="HF160" s="34"/>
      <c r="HG160" s="34"/>
      <c r="HH160" s="34"/>
      <c r="HI160" s="34"/>
      <c r="HJ160" s="34"/>
      <c r="HK160" s="34"/>
      <c r="HL160" s="34"/>
      <c r="HM160" s="34"/>
      <c r="HN160" s="34"/>
      <c r="HO160" s="34"/>
      <c r="HP160" s="34"/>
      <c r="HQ160" s="34"/>
      <c r="HR160" s="34"/>
      <c r="HS160" s="34"/>
      <c r="HT160" s="34"/>
      <c r="HU160" s="34"/>
      <c r="HV160" s="34"/>
      <c r="HW160" s="34"/>
      <c r="HX160" s="34"/>
      <c r="HY160" s="34"/>
      <c r="HZ160" s="34"/>
      <c r="IA160" s="34"/>
      <c r="IB160" s="34"/>
      <c r="IC160" s="34"/>
      <c r="ID160" s="34"/>
      <c r="IE160" s="34"/>
      <c r="IF160" s="34"/>
      <c r="IG160" s="34"/>
      <c r="IH160" s="34"/>
      <c r="II160" s="34"/>
      <c r="IJ160" s="34"/>
      <c r="IK160" s="34"/>
      <c r="IL160" s="34"/>
      <c r="IM160" s="34"/>
      <c r="IN160" s="34"/>
      <c r="IO160" s="34"/>
      <c r="IP160" s="34"/>
      <c r="IQ160" s="34"/>
      <c r="IR160" s="34"/>
      <c r="IS160" s="34"/>
      <c r="IT160" s="34"/>
      <c r="IU160" s="34"/>
      <c r="IV160" s="34"/>
    </row>
    <row r="161" spans="1:256">
      <c r="A161" s="34" t="s">
        <v>1343</v>
      </c>
      <c r="B161" s="34" t="s">
        <v>1404</v>
      </c>
      <c r="C161" s="521">
        <f>'7277'!D108</f>
        <v>0</v>
      </c>
      <c r="D161" s="521"/>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c r="DQ161" s="34"/>
      <c r="DR161" s="34"/>
      <c r="DS161" s="34"/>
      <c r="DT161" s="34"/>
      <c r="DU161" s="34"/>
      <c r="DV161" s="34"/>
      <c r="DW161" s="34"/>
      <c r="DX161" s="34"/>
      <c r="DY161" s="34"/>
      <c r="DZ161" s="34"/>
      <c r="EA161" s="34"/>
      <c r="EB161" s="34"/>
      <c r="EC161" s="34"/>
      <c r="ED161" s="34"/>
      <c r="EE161" s="34"/>
      <c r="EF161" s="34"/>
      <c r="EG161" s="34"/>
      <c r="EH161" s="34"/>
      <c r="EI161" s="34"/>
      <c r="EJ161" s="34"/>
      <c r="EK161" s="34"/>
      <c r="EL161" s="34"/>
      <c r="EM161" s="34"/>
      <c r="EN161" s="34"/>
      <c r="EO161" s="34"/>
      <c r="EP161" s="34"/>
      <c r="EQ161" s="34"/>
      <c r="ER161" s="34"/>
      <c r="ES161" s="34"/>
      <c r="ET161" s="34"/>
      <c r="EU161" s="34"/>
      <c r="EV161" s="34"/>
      <c r="EW161" s="34"/>
      <c r="EX161" s="34"/>
      <c r="EY161" s="34"/>
      <c r="EZ161" s="34"/>
      <c r="FA161" s="34"/>
      <c r="FB161" s="34"/>
      <c r="FC161" s="34"/>
      <c r="FD161" s="34"/>
      <c r="FE161" s="34"/>
      <c r="FF161" s="34"/>
      <c r="FG161" s="34"/>
      <c r="FH161" s="34"/>
      <c r="FI161" s="34"/>
      <c r="FJ161" s="34"/>
      <c r="FK161" s="34"/>
      <c r="FL161" s="34"/>
      <c r="FM161" s="34"/>
      <c r="FN161" s="34"/>
      <c r="FO161" s="34"/>
      <c r="FP161" s="34"/>
      <c r="FQ161" s="34"/>
      <c r="FR161" s="34"/>
      <c r="FS161" s="34"/>
      <c r="FT161" s="34"/>
      <c r="FU161" s="34"/>
      <c r="FV161" s="34"/>
      <c r="FW161" s="34"/>
      <c r="FX161" s="34"/>
      <c r="FY161" s="34"/>
      <c r="FZ161" s="34"/>
      <c r="GA161" s="34"/>
      <c r="GB161" s="34"/>
      <c r="GC161" s="34"/>
      <c r="GD161" s="34"/>
      <c r="GE161" s="34"/>
      <c r="GF161" s="34"/>
      <c r="GG161" s="34"/>
      <c r="GH161" s="34"/>
      <c r="GI161" s="34"/>
      <c r="GJ161" s="34"/>
      <c r="GK161" s="34"/>
      <c r="GL161" s="34"/>
      <c r="GM161" s="34"/>
      <c r="GN161" s="34"/>
      <c r="GO161" s="34"/>
      <c r="GP161" s="34"/>
      <c r="GQ161" s="34"/>
      <c r="GR161" s="34"/>
      <c r="GS161" s="34"/>
      <c r="GT161" s="34"/>
      <c r="GU161" s="34"/>
      <c r="GV161" s="34"/>
      <c r="GW161" s="34"/>
      <c r="GX161" s="34"/>
      <c r="GY161" s="34"/>
      <c r="GZ161" s="34"/>
      <c r="HA161" s="34"/>
      <c r="HB161" s="34"/>
      <c r="HC161" s="34"/>
      <c r="HD161" s="34"/>
      <c r="HE161" s="34"/>
      <c r="HF161" s="34"/>
      <c r="HG161" s="34"/>
      <c r="HH161" s="34"/>
      <c r="HI161" s="34"/>
      <c r="HJ161" s="34"/>
      <c r="HK161" s="34"/>
      <c r="HL161" s="34"/>
      <c r="HM161" s="34"/>
      <c r="HN161" s="34"/>
      <c r="HO161" s="34"/>
      <c r="HP161" s="34"/>
      <c r="HQ161" s="34"/>
      <c r="HR161" s="34"/>
      <c r="HS161" s="34"/>
      <c r="HT161" s="34"/>
      <c r="HU161" s="34"/>
      <c r="HV161" s="34"/>
      <c r="HW161" s="34"/>
      <c r="HX161" s="34"/>
      <c r="HY161" s="34"/>
      <c r="HZ161" s="34"/>
      <c r="IA161" s="34"/>
      <c r="IB161" s="34"/>
      <c r="IC161" s="34"/>
      <c r="ID161" s="34"/>
      <c r="IE161" s="34"/>
      <c r="IF161" s="34"/>
      <c r="IG161" s="34"/>
      <c r="IH161" s="34"/>
      <c r="II161" s="34"/>
      <c r="IJ161" s="34"/>
      <c r="IK161" s="34"/>
      <c r="IL161" s="34"/>
      <c r="IM161" s="34"/>
      <c r="IN161" s="34"/>
      <c r="IO161" s="34"/>
      <c r="IP161" s="34"/>
      <c r="IQ161" s="34"/>
      <c r="IR161" s="34"/>
      <c r="IS161" s="34"/>
      <c r="IT161" s="34"/>
      <c r="IU161" s="34"/>
      <c r="IV161" s="34"/>
    </row>
    <row r="162" spans="1:256">
      <c r="A162" s="34" t="s">
        <v>407</v>
      </c>
      <c r="B162" s="34" t="s">
        <v>408</v>
      </c>
      <c r="C162" s="521">
        <f>'7277'!D229</f>
        <v>0</v>
      </c>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c r="DQ162" s="34"/>
      <c r="DR162" s="34"/>
      <c r="DS162" s="34"/>
      <c r="DT162" s="34"/>
      <c r="DU162" s="34"/>
      <c r="DV162" s="34"/>
      <c r="DW162" s="34"/>
      <c r="DX162" s="34"/>
      <c r="DY162" s="34"/>
      <c r="DZ162" s="34"/>
      <c r="EA162" s="34"/>
      <c r="EB162" s="34"/>
      <c r="EC162" s="34"/>
      <c r="ED162" s="34"/>
      <c r="EE162" s="34"/>
      <c r="EF162" s="34"/>
      <c r="EG162" s="34"/>
      <c r="EH162" s="34"/>
      <c r="EI162" s="34"/>
      <c r="EJ162" s="34"/>
      <c r="EK162" s="34"/>
      <c r="EL162" s="34"/>
      <c r="EM162" s="34"/>
      <c r="EN162" s="34"/>
      <c r="EO162" s="34"/>
      <c r="EP162" s="34"/>
      <c r="EQ162" s="34"/>
      <c r="ER162" s="34"/>
      <c r="ES162" s="34"/>
      <c r="ET162" s="34"/>
      <c r="EU162" s="34"/>
      <c r="EV162" s="34"/>
      <c r="EW162" s="34"/>
      <c r="EX162" s="34"/>
      <c r="EY162" s="34"/>
      <c r="EZ162" s="34"/>
      <c r="FA162" s="34"/>
      <c r="FB162" s="34"/>
      <c r="FC162" s="34"/>
      <c r="FD162" s="34"/>
      <c r="FE162" s="34"/>
      <c r="FF162" s="34"/>
      <c r="FG162" s="34"/>
      <c r="FH162" s="34"/>
      <c r="FI162" s="34"/>
      <c r="FJ162" s="34"/>
      <c r="FK162" s="34"/>
      <c r="FL162" s="34"/>
      <c r="FM162" s="34"/>
      <c r="FN162" s="34"/>
      <c r="FO162" s="34"/>
      <c r="FP162" s="34"/>
      <c r="FQ162" s="34"/>
      <c r="FR162" s="34"/>
      <c r="FS162" s="34"/>
      <c r="FT162" s="34"/>
      <c r="FU162" s="34"/>
      <c r="FV162" s="34"/>
      <c r="FW162" s="34"/>
      <c r="FX162" s="34"/>
      <c r="FY162" s="34"/>
      <c r="FZ162" s="34"/>
      <c r="GA162" s="34"/>
      <c r="GB162" s="34"/>
      <c r="GC162" s="34"/>
      <c r="GD162" s="34"/>
      <c r="GE162" s="34"/>
      <c r="GF162" s="34"/>
      <c r="GG162" s="34"/>
      <c r="GH162" s="34"/>
      <c r="GI162" s="34"/>
      <c r="GJ162" s="34"/>
      <c r="GK162" s="34"/>
      <c r="GL162" s="34"/>
      <c r="GM162" s="34"/>
      <c r="GN162" s="34"/>
      <c r="GO162" s="34"/>
      <c r="GP162" s="34"/>
      <c r="GQ162" s="34"/>
      <c r="GR162" s="34"/>
      <c r="GS162" s="34"/>
      <c r="GT162" s="34"/>
      <c r="GU162" s="34"/>
      <c r="GV162" s="34"/>
      <c r="GW162" s="34"/>
      <c r="GX162" s="34"/>
      <c r="GY162" s="34"/>
      <c r="GZ162" s="34"/>
      <c r="HA162" s="34"/>
      <c r="HB162" s="34"/>
      <c r="HC162" s="34"/>
      <c r="HD162" s="34"/>
      <c r="HE162" s="34"/>
      <c r="HF162" s="34"/>
      <c r="HG162" s="34"/>
      <c r="HH162" s="34"/>
      <c r="HI162" s="34"/>
      <c r="HJ162" s="34"/>
      <c r="HK162" s="34"/>
      <c r="HL162" s="34"/>
      <c r="HM162" s="34"/>
      <c r="HN162" s="34"/>
      <c r="HO162" s="34"/>
      <c r="HP162" s="34"/>
      <c r="HQ162" s="34"/>
      <c r="HR162" s="34"/>
      <c r="HS162" s="34"/>
      <c r="HT162" s="34"/>
      <c r="HU162" s="34"/>
      <c r="HV162" s="34"/>
      <c r="HW162" s="34"/>
      <c r="HX162" s="34"/>
      <c r="HY162" s="34"/>
      <c r="HZ162" s="34"/>
      <c r="IA162" s="34"/>
      <c r="IB162" s="34"/>
      <c r="IC162" s="34"/>
      <c r="ID162" s="34"/>
      <c r="IE162" s="34"/>
      <c r="IF162" s="34"/>
      <c r="IG162" s="34"/>
      <c r="IH162" s="34"/>
      <c r="II162" s="34"/>
      <c r="IJ162" s="34"/>
      <c r="IK162" s="34"/>
      <c r="IL162" s="34"/>
      <c r="IM162" s="34"/>
      <c r="IN162" s="34"/>
      <c r="IO162" s="34"/>
      <c r="IP162" s="34"/>
      <c r="IQ162" s="34"/>
      <c r="IR162" s="34"/>
      <c r="IS162" s="34"/>
      <c r="IT162" s="34"/>
      <c r="IU162" s="34"/>
      <c r="IV162" s="34"/>
    </row>
    <row r="163" spans="1:256">
      <c r="A163" s="34"/>
      <c r="B163" s="34"/>
      <c r="C163" s="521"/>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c r="DQ163" s="34"/>
      <c r="DR163" s="34"/>
      <c r="DS163" s="34"/>
      <c r="DT163" s="34"/>
      <c r="DU163" s="34"/>
      <c r="DV163" s="34"/>
      <c r="DW163" s="34"/>
      <c r="DX163" s="34"/>
      <c r="DY163" s="34"/>
      <c r="DZ163" s="34"/>
      <c r="EA163" s="34"/>
      <c r="EB163" s="34"/>
      <c r="EC163" s="34"/>
      <c r="ED163" s="34"/>
      <c r="EE163" s="34"/>
      <c r="EF163" s="34"/>
      <c r="EG163" s="34"/>
      <c r="EH163" s="34"/>
      <c r="EI163" s="34"/>
      <c r="EJ163" s="34"/>
      <c r="EK163" s="34"/>
      <c r="EL163" s="34"/>
      <c r="EM163" s="34"/>
      <c r="EN163" s="34"/>
      <c r="EO163" s="34"/>
      <c r="EP163" s="34"/>
      <c r="EQ163" s="34"/>
      <c r="ER163" s="34"/>
      <c r="ES163" s="34"/>
      <c r="ET163" s="34"/>
      <c r="EU163" s="34"/>
      <c r="EV163" s="34"/>
      <c r="EW163" s="34"/>
      <c r="EX163" s="34"/>
      <c r="EY163" s="34"/>
      <c r="EZ163" s="34"/>
      <c r="FA163" s="34"/>
      <c r="FB163" s="34"/>
      <c r="FC163" s="34"/>
      <c r="FD163" s="34"/>
      <c r="FE163" s="34"/>
      <c r="FF163" s="34"/>
      <c r="FG163" s="34"/>
      <c r="FH163" s="34"/>
      <c r="FI163" s="34"/>
      <c r="FJ163" s="34"/>
      <c r="FK163" s="34"/>
      <c r="FL163" s="34"/>
      <c r="FM163" s="34"/>
      <c r="FN163" s="34"/>
      <c r="FO163" s="34"/>
      <c r="FP163" s="34"/>
      <c r="FQ163" s="34"/>
      <c r="FR163" s="34"/>
      <c r="FS163" s="34"/>
      <c r="FT163" s="34"/>
      <c r="FU163" s="34"/>
      <c r="FV163" s="34"/>
      <c r="FW163" s="34"/>
      <c r="FX163" s="34"/>
      <c r="FY163" s="34"/>
      <c r="FZ163" s="34"/>
      <c r="GA163" s="34"/>
      <c r="GB163" s="34"/>
      <c r="GC163" s="34"/>
      <c r="GD163" s="34"/>
      <c r="GE163" s="34"/>
      <c r="GF163" s="34"/>
      <c r="GG163" s="34"/>
      <c r="GH163" s="34"/>
      <c r="GI163" s="34"/>
      <c r="GJ163" s="34"/>
      <c r="GK163" s="34"/>
      <c r="GL163" s="34"/>
      <c r="GM163" s="34"/>
      <c r="GN163" s="34"/>
      <c r="GO163" s="34"/>
      <c r="GP163" s="34"/>
      <c r="GQ163" s="34"/>
      <c r="GR163" s="34"/>
      <c r="GS163" s="34"/>
      <c r="GT163" s="34"/>
      <c r="GU163" s="34"/>
      <c r="GV163" s="34"/>
      <c r="GW163" s="34"/>
      <c r="GX163" s="34"/>
      <c r="GY163" s="34"/>
      <c r="GZ163" s="34"/>
      <c r="HA163" s="34"/>
      <c r="HB163" s="34"/>
      <c r="HC163" s="34"/>
      <c r="HD163" s="34"/>
      <c r="HE163" s="34"/>
      <c r="HF163" s="34"/>
      <c r="HG163" s="34"/>
      <c r="HH163" s="34"/>
      <c r="HI163" s="34"/>
      <c r="HJ163" s="34"/>
      <c r="HK163" s="34"/>
      <c r="HL163" s="34"/>
      <c r="HM163" s="34"/>
      <c r="HN163" s="34"/>
      <c r="HO163" s="34"/>
      <c r="HP163" s="34"/>
      <c r="HQ163" s="34"/>
      <c r="HR163" s="34"/>
      <c r="HS163" s="34"/>
      <c r="HT163" s="34"/>
      <c r="HU163" s="34"/>
      <c r="HV163" s="34"/>
      <c r="HW163" s="34"/>
      <c r="HX163" s="34"/>
      <c r="HY163" s="34"/>
      <c r="HZ163" s="34"/>
      <c r="IA163" s="34"/>
      <c r="IB163" s="34"/>
      <c r="IC163" s="34"/>
      <c r="ID163" s="34"/>
      <c r="IE163" s="34"/>
      <c r="IF163" s="34"/>
      <c r="IG163" s="34"/>
      <c r="IH163" s="34"/>
      <c r="II163" s="34"/>
      <c r="IJ163" s="34"/>
      <c r="IK163" s="34"/>
      <c r="IL163" s="34"/>
      <c r="IM163" s="34"/>
      <c r="IN163" s="34"/>
      <c r="IO163" s="34"/>
      <c r="IP163" s="34"/>
      <c r="IQ163" s="34"/>
      <c r="IR163" s="34"/>
      <c r="IS163" s="34"/>
      <c r="IT163" s="34"/>
      <c r="IU163" s="34"/>
      <c r="IV163" s="34"/>
    </row>
    <row r="164" spans="1:256">
      <c r="A164" s="34" t="s">
        <v>409</v>
      </c>
      <c r="B164" s="34" t="s">
        <v>1022</v>
      </c>
      <c r="C164" s="521">
        <f>SUM(C161:C163)</f>
        <v>0</v>
      </c>
      <c r="D164" s="521"/>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c r="DQ164" s="34"/>
      <c r="DR164" s="34"/>
      <c r="DS164" s="34"/>
      <c r="DT164" s="34"/>
      <c r="DU164" s="34"/>
      <c r="DV164" s="34"/>
      <c r="DW164" s="34"/>
      <c r="DX164" s="34"/>
      <c r="DY164" s="34"/>
      <c r="DZ164" s="34"/>
      <c r="EA164" s="34"/>
      <c r="EB164" s="34"/>
      <c r="EC164" s="34"/>
      <c r="ED164" s="34"/>
      <c r="EE164" s="34"/>
      <c r="EF164" s="34"/>
      <c r="EG164" s="34"/>
      <c r="EH164" s="34"/>
      <c r="EI164" s="34"/>
      <c r="EJ164" s="34"/>
      <c r="EK164" s="34"/>
      <c r="EL164" s="34"/>
      <c r="EM164" s="34"/>
      <c r="EN164" s="34"/>
      <c r="EO164" s="34"/>
      <c r="EP164" s="34"/>
      <c r="EQ164" s="34"/>
      <c r="ER164" s="34"/>
      <c r="ES164" s="34"/>
      <c r="ET164" s="34"/>
      <c r="EU164" s="34"/>
      <c r="EV164" s="34"/>
      <c r="EW164" s="34"/>
      <c r="EX164" s="34"/>
      <c r="EY164" s="34"/>
      <c r="EZ164" s="34"/>
      <c r="FA164" s="34"/>
      <c r="FB164" s="34"/>
      <c r="FC164" s="34"/>
      <c r="FD164" s="34"/>
      <c r="FE164" s="34"/>
      <c r="FF164" s="34"/>
      <c r="FG164" s="34"/>
      <c r="FH164" s="34"/>
      <c r="FI164" s="34"/>
      <c r="FJ164" s="34"/>
      <c r="FK164" s="34"/>
      <c r="FL164" s="34"/>
      <c r="FM164" s="34"/>
      <c r="FN164" s="34"/>
      <c r="FO164" s="34"/>
      <c r="FP164" s="34"/>
      <c r="FQ164" s="34"/>
      <c r="FR164" s="34"/>
      <c r="FS164" s="34"/>
      <c r="FT164" s="34"/>
      <c r="FU164" s="34"/>
      <c r="FV164" s="34"/>
      <c r="FW164" s="34"/>
      <c r="FX164" s="34"/>
      <c r="FY164" s="34"/>
      <c r="FZ164" s="34"/>
      <c r="GA164" s="34"/>
      <c r="GB164" s="34"/>
      <c r="GC164" s="34"/>
      <c r="GD164" s="34"/>
      <c r="GE164" s="34"/>
      <c r="GF164" s="34"/>
      <c r="GG164" s="34"/>
      <c r="GH164" s="34"/>
      <c r="GI164" s="34"/>
      <c r="GJ164" s="34"/>
      <c r="GK164" s="34"/>
      <c r="GL164" s="34"/>
      <c r="GM164" s="34"/>
      <c r="GN164" s="34"/>
      <c r="GO164" s="34"/>
      <c r="GP164" s="34"/>
      <c r="GQ164" s="34"/>
      <c r="GR164" s="34"/>
      <c r="GS164" s="34"/>
      <c r="GT164" s="34"/>
      <c r="GU164" s="34"/>
      <c r="GV164" s="34"/>
      <c r="GW164" s="34"/>
      <c r="GX164" s="34"/>
      <c r="GY164" s="34"/>
      <c r="GZ164" s="34"/>
      <c r="HA164" s="34"/>
      <c r="HB164" s="34"/>
      <c r="HC164" s="34"/>
      <c r="HD164" s="34"/>
      <c r="HE164" s="34"/>
      <c r="HF164" s="34"/>
      <c r="HG164" s="34"/>
      <c r="HH164" s="34"/>
      <c r="HI164" s="34"/>
      <c r="HJ164" s="34"/>
      <c r="HK164" s="34"/>
      <c r="HL164" s="34"/>
      <c r="HM164" s="34"/>
      <c r="HN164" s="34"/>
      <c r="HO164" s="34"/>
      <c r="HP164" s="34"/>
      <c r="HQ164" s="34"/>
      <c r="HR164" s="34"/>
      <c r="HS164" s="34"/>
      <c r="HT164" s="34"/>
      <c r="HU164" s="34"/>
      <c r="HV164" s="34"/>
      <c r="HW164" s="34"/>
      <c r="HX164" s="34"/>
      <c r="HY164" s="34"/>
      <c r="HZ164" s="34"/>
      <c r="IA164" s="34"/>
      <c r="IB164" s="34"/>
      <c r="IC164" s="34"/>
      <c r="ID164" s="34"/>
      <c r="IE164" s="34"/>
      <c r="IF164" s="34"/>
      <c r="IG164" s="34"/>
      <c r="IH164" s="34"/>
      <c r="II164" s="34"/>
      <c r="IJ164" s="34"/>
      <c r="IK164" s="34"/>
      <c r="IL164" s="34"/>
      <c r="IM164" s="34"/>
      <c r="IN164" s="34"/>
      <c r="IO164" s="34"/>
      <c r="IP164" s="34"/>
      <c r="IQ164" s="34"/>
      <c r="IR164" s="34"/>
      <c r="IS164" s="34"/>
      <c r="IT164" s="34"/>
      <c r="IU164" s="34"/>
      <c r="IV164" s="34"/>
    </row>
    <row r="165" spans="1:256">
      <c r="A165" s="34" t="s">
        <v>410</v>
      </c>
      <c r="B165" s="34"/>
      <c r="C165" s="521"/>
      <c r="D165" s="521"/>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c r="DQ165" s="34"/>
      <c r="DR165" s="34"/>
      <c r="DS165" s="34"/>
      <c r="DT165" s="34"/>
      <c r="DU165" s="34"/>
      <c r="DV165" s="34"/>
      <c r="DW165" s="34"/>
      <c r="DX165" s="34"/>
      <c r="DY165" s="34"/>
      <c r="DZ165" s="34"/>
      <c r="EA165" s="34"/>
      <c r="EB165" s="34"/>
      <c r="EC165" s="34"/>
      <c r="ED165" s="34"/>
      <c r="EE165" s="34"/>
      <c r="EF165" s="34"/>
      <c r="EG165" s="34"/>
      <c r="EH165" s="34"/>
      <c r="EI165" s="34"/>
      <c r="EJ165" s="34"/>
      <c r="EK165" s="34"/>
      <c r="EL165" s="34"/>
      <c r="EM165" s="34"/>
      <c r="EN165" s="34"/>
      <c r="EO165" s="34"/>
      <c r="EP165" s="34"/>
      <c r="EQ165" s="34"/>
      <c r="ER165" s="34"/>
      <c r="ES165" s="34"/>
      <c r="ET165" s="34"/>
      <c r="EU165" s="34"/>
      <c r="EV165" s="34"/>
      <c r="EW165" s="34"/>
      <c r="EX165" s="34"/>
      <c r="EY165" s="34"/>
      <c r="EZ165" s="34"/>
      <c r="FA165" s="34"/>
      <c r="FB165" s="34"/>
      <c r="FC165" s="34"/>
      <c r="FD165" s="34"/>
      <c r="FE165" s="34"/>
      <c r="FF165" s="34"/>
      <c r="FG165" s="34"/>
      <c r="FH165" s="34"/>
      <c r="FI165" s="34"/>
      <c r="FJ165" s="34"/>
      <c r="FK165" s="34"/>
      <c r="FL165" s="34"/>
      <c r="FM165" s="34"/>
      <c r="FN165" s="34"/>
      <c r="FO165" s="34"/>
      <c r="FP165" s="34"/>
      <c r="FQ165" s="34"/>
      <c r="FR165" s="34"/>
      <c r="FS165" s="34"/>
      <c r="FT165" s="34"/>
      <c r="FU165" s="34"/>
      <c r="FV165" s="34"/>
      <c r="FW165" s="34"/>
      <c r="FX165" s="34"/>
      <c r="FY165" s="34"/>
      <c r="FZ165" s="34"/>
      <c r="GA165" s="34"/>
      <c r="GB165" s="34"/>
      <c r="GC165" s="34"/>
      <c r="GD165" s="34"/>
      <c r="GE165" s="34"/>
      <c r="GF165" s="34"/>
      <c r="GG165" s="34"/>
      <c r="GH165" s="34"/>
      <c r="GI165" s="34"/>
      <c r="GJ165" s="34"/>
      <c r="GK165" s="34"/>
      <c r="GL165" s="34"/>
      <c r="GM165" s="34"/>
      <c r="GN165" s="34"/>
      <c r="GO165" s="34"/>
      <c r="GP165" s="34"/>
      <c r="GQ165" s="34"/>
      <c r="GR165" s="34"/>
      <c r="GS165" s="34"/>
      <c r="GT165" s="34"/>
      <c r="GU165" s="34"/>
      <c r="GV165" s="34"/>
      <c r="GW165" s="34"/>
      <c r="GX165" s="34"/>
      <c r="GY165" s="34"/>
      <c r="GZ165" s="34"/>
      <c r="HA165" s="34"/>
      <c r="HB165" s="34"/>
      <c r="HC165" s="34"/>
      <c r="HD165" s="34"/>
      <c r="HE165" s="34"/>
      <c r="HF165" s="34"/>
      <c r="HG165" s="34"/>
      <c r="HH165" s="34"/>
      <c r="HI165" s="34"/>
      <c r="HJ165" s="34"/>
      <c r="HK165" s="34"/>
      <c r="HL165" s="34"/>
      <c r="HM165" s="34"/>
      <c r="HN165" s="34"/>
      <c r="HO165" s="34"/>
      <c r="HP165" s="34"/>
      <c r="HQ165" s="34"/>
      <c r="HR165" s="34"/>
      <c r="HS165" s="34"/>
      <c r="HT165" s="34"/>
      <c r="HU165" s="34"/>
      <c r="HV165" s="34"/>
      <c r="HW165" s="34"/>
      <c r="HX165" s="34"/>
      <c r="HY165" s="34"/>
      <c r="HZ165" s="34"/>
      <c r="IA165" s="34"/>
      <c r="IB165" s="34"/>
      <c r="IC165" s="34"/>
      <c r="ID165" s="34"/>
      <c r="IE165" s="34"/>
      <c r="IF165" s="34"/>
      <c r="IG165" s="34"/>
      <c r="IH165" s="34"/>
      <c r="II165" s="34"/>
      <c r="IJ165" s="34"/>
      <c r="IK165" s="34"/>
      <c r="IL165" s="34"/>
      <c r="IM165" s="34"/>
      <c r="IN165" s="34"/>
      <c r="IO165" s="34"/>
      <c r="IP165" s="34"/>
      <c r="IQ165" s="34"/>
      <c r="IR165" s="34"/>
      <c r="IS165" s="34"/>
      <c r="IT165" s="34"/>
      <c r="IU165" s="34"/>
      <c r="IV165" s="34"/>
    </row>
    <row r="166" spans="1:256">
      <c r="A166" s="34" t="s">
        <v>411</v>
      </c>
      <c r="B166" s="34" t="s">
        <v>1022</v>
      </c>
      <c r="C166" s="521">
        <f>C164-C165</f>
        <v>0</v>
      </c>
      <c r="D166" s="521"/>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c r="DQ166" s="34"/>
      <c r="DR166" s="34"/>
      <c r="DS166" s="34"/>
      <c r="DT166" s="34"/>
      <c r="DU166" s="34"/>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c r="ET166" s="34"/>
      <c r="EU166" s="34"/>
      <c r="EV166" s="34"/>
      <c r="EW166" s="34"/>
      <c r="EX166" s="34"/>
      <c r="EY166" s="34"/>
      <c r="EZ166" s="34"/>
      <c r="FA166" s="34"/>
      <c r="FB166" s="34"/>
      <c r="FC166" s="34"/>
      <c r="FD166" s="34"/>
      <c r="FE166" s="34"/>
      <c r="FF166" s="34"/>
      <c r="FG166" s="34"/>
      <c r="FH166" s="34"/>
      <c r="FI166" s="34"/>
      <c r="FJ166" s="34"/>
      <c r="FK166" s="34"/>
      <c r="FL166" s="34"/>
      <c r="FM166" s="34"/>
      <c r="FN166" s="34"/>
      <c r="FO166" s="34"/>
      <c r="FP166" s="34"/>
      <c r="FQ166" s="34"/>
      <c r="FR166" s="34"/>
      <c r="FS166" s="34"/>
      <c r="FT166" s="34"/>
      <c r="FU166" s="34"/>
      <c r="FV166" s="34"/>
      <c r="FW166" s="34"/>
      <c r="FX166" s="34"/>
      <c r="FY166" s="34"/>
      <c r="FZ166" s="34"/>
      <c r="GA166" s="34"/>
      <c r="GB166" s="34"/>
      <c r="GC166" s="34"/>
      <c r="GD166" s="34"/>
      <c r="GE166" s="34"/>
      <c r="GF166" s="34"/>
      <c r="GG166" s="34"/>
      <c r="GH166" s="34"/>
      <c r="GI166" s="34"/>
      <c r="GJ166" s="34"/>
      <c r="GK166" s="34"/>
      <c r="GL166" s="34"/>
      <c r="GM166" s="34"/>
      <c r="GN166" s="34"/>
      <c r="GO166" s="34"/>
      <c r="GP166" s="34"/>
      <c r="GQ166" s="34"/>
      <c r="GR166" s="34"/>
      <c r="GS166" s="34"/>
      <c r="GT166" s="34"/>
      <c r="GU166" s="34"/>
      <c r="GV166" s="34"/>
      <c r="GW166" s="34"/>
      <c r="GX166" s="34"/>
      <c r="GY166" s="34"/>
      <c r="GZ166" s="34"/>
      <c r="HA166" s="34"/>
      <c r="HB166" s="34"/>
      <c r="HC166" s="34"/>
      <c r="HD166" s="34"/>
      <c r="HE166" s="34"/>
      <c r="HF166" s="34"/>
      <c r="HG166" s="34"/>
      <c r="HH166" s="34"/>
      <c r="HI166" s="34"/>
      <c r="HJ166" s="34"/>
      <c r="HK166" s="34"/>
      <c r="HL166" s="34"/>
      <c r="HM166" s="34"/>
      <c r="HN166" s="34"/>
      <c r="HO166" s="34"/>
      <c r="HP166" s="34"/>
      <c r="HQ166" s="34"/>
      <c r="HR166" s="34"/>
      <c r="HS166" s="34"/>
      <c r="HT166" s="34"/>
      <c r="HU166" s="34"/>
      <c r="HV166" s="34"/>
      <c r="HW166" s="34"/>
      <c r="HX166" s="34"/>
      <c r="HY166" s="34"/>
      <c r="HZ166" s="34"/>
      <c r="IA166" s="34"/>
      <c r="IB166" s="34"/>
      <c r="IC166" s="34"/>
      <c r="ID166" s="34"/>
      <c r="IE166" s="34"/>
      <c r="IF166" s="34"/>
      <c r="IG166" s="34"/>
      <c r="IH166" s="34"/>
      <c r="II166" s="34"/>
      <c r="IJ166" s="34"/>
      <c r="IK166" s="34"/>
      <c r="IL166" s="34"/>
      <c r="IM166" s="34"/>
      <c r="IN166" s="34"/>
      <c r="IO166" s="34"/>
      <c r="IP166" s="34"/>
      <c r="IQ166" s="34"/>
      <c r="IR166" s="34"/>
      <c r="IS166" s="34"/>
      <c r="IT166" s="34"/>
      <c r="IU166" s="34"/>
      <c r="IV166" s="34"/>
    </row>
    <row r="167" spans="1:256" ht="15.75">
      <c r="A167" s="36" t="s">
        <v>412</v>
      </c>
      <c r="B167" s="36"/>
      <c r="C167" s="941"/>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c r="DQ167" s="34"/>
      <c r="DR167" s="34"/>
      <c r="DS167" s="34"/>
      <c r="DT167" s="34"/>
      <c r="DU167" s="34"/>
      <c r="DV167" s="34"/>
      <c r="DW167" s="34"/>
      <c r="DX167" s="34"/>
      <c r="DY167" s="34"/>
      <c r="DZ167" s="34"/>
      <c r="EA167" s="34"/>
      <c r="EB167" s="34"/>
      <c r="EC167" s="34"/>
      <c r="ED167" s="34"/>
      <c r="EE167" s="34"/>
      <c r="EF167" s="34"/>
      <c r="EG167" s="34"/>
      <c r="EH167" s="34"/>
      <c r="EI167" s="34"/>
      <c r="EJ167" s="34"/>
      <c r="EK167" s="34"/>
      <c r="EL167" s="34"/>
      <c r="EM167" s="34"/>
      <c r="EN167" s="34"/>
      <c r="EO167" s="34"/>
      <c r="EP167" s="34"/>
      <c r="EQ167" s="34"/>
      <c r="ER167" s="34"/>
      <c r="ES167" s="34"/>
      <c r="ET167" s="34"/>
      <c r="EU167" s="34"/>
      <c r="EV167" s="34"/>
      <c r="EW167" s="34"/>
      <c r="EX167" s="34"/>
      <c r="EY167" s="34"/>
      <c r="EZ167" s="34"/>
      <c r="FA167" s="34"/>
      <c r="FB167" s="34"/>
      <c r="FC167" s="34"/>
      <c r="FD167" s="34"/>
      <c r="FE167" s="34"/>
      <c r="FF167" s="34"/>
      <c r="FG167" s="34"/>
      <c r="FH167" s="34"/>
      <c r="FI167" s="34"/>
      <c r="FJ167" s="34"/>
      <c r="FK167" s="34"/>
      <c r="FL167" s="34"/>
      <c r="FM167" s="34"/>
      <c r="FN167" s="34"/>
      <c r="FO167" s="34"/>
      <c r="FP167" s="34"/>
      <c r="FQ167" s="34"/>
      <c r="FR167" s="34"/>
      <c r="FS167" s="34"/>
      <c r="FT167" s="34"/>
      <c r="FU167" s="34"/>
      <c r="FV167" s="34"/>
      <c r="FW167" s="34"/>
      <c r="FX167" s="34"/>
      <c r="FY167" s="34"/>
      <c r="FZ167" s="34"/>
      <c r="GA167" s="34"/>
      <c r="GB167" s="34"/>
      <c r="GC167" s="34"/>
      <c r="GD167" s="34"/>
      <c r="GE167" s="34"/>
      <c r="GF167" s="34"/>
      <c r="GG167" s="34"/>
      <c r="GH167" s="34"/>
      <c r="GI167" s="34"/>
      <c r="GJ167" s="34"/>
      <c r="GK167" s="34"/>
      <c r="GL167" s="34"/>
      <c r="GM167" s="34"/>
      <c r="GN167" s="34"/>
      <c r="GO167" s="34"/>
      <c r="GP167" s="34"/>
      <c r="GQ167" s="34"/>
      <c r="GR167" s="34"/>
      <c r="GS167" s="34"/>
      <c r="GT167" s="34"/>
      <c r="GU167" s="34"/>
      <c r="GV167" s="34"/>
      <c r="GW167" s="34"/>
      <c r="GX167" s="34"/>
      <c r="GY167" s="34"/>
      <c r="GZ167" s="34"/>
      <c r="HA167" s="34"/>
      <c r="HB167" s="34"/>
      <c r="HC167" s="34"/>
      <c r="HD167" s="34"/>
      <c r="HE167" s="34"/>
      <c r="HF167" s="34"/>
      <c r="HG167" s="34"/>
      <c r="HH167" s="34"/>
      <c r="HI167" s="34"/>
      <c r="HJ167" s="34"/>
      <c r="HK167" s="34"/>
      <c r="HL167" s="34"/>
      <c r="HM167" s="34"/>
      <c r="HN167" s="34"/>
      <c r="HO167" s="34"/>
      <c r="HP167" s="34"/>
      <c r="HQ167" s="34"/>
      <c r="HR167" s="34"/>
      <c r="HS167" s="34"/>
      <c r="HT167" s="34"/>
      <c r="HU167" s="34"/>
      <c r="HV167" s="34"/>
      <c r="HW167" s="34"/>
      <c r="HX167" s="34"/>
      <c r="HY167" s="34"/>
      <c r="HZ167" s="34"/>
      <c r="IA167" s="34"/>
      <c r="IB167" s="34"/>
      <c r="IC167" s="34"/>
      <c r="ID167" s="34"/>
      <c r="IE167" s="34"/>
      <c r="IF167" s="34"/>
      <c r="IG167" s="34"/>
      <c r="IH167" s="34"/>
      <c r="II167" s="34"/>
      <c r="IJ167" s="34"/>
      <c r="IK167" s="34"/>
      <c r="IL167" s="34"/>
      <c r="IM167" s="34"/>
      <c r="IN167" s="34"/>
      <c r="IO167" s="34"/>
      <c r="IP167" s="34"/>
      <c r="IQ167" s="34"/>
      <c r="IR167" s="34"/>
      <c r="IS167" s="34"/>
      <c r="IT167" s="34"/>
      <c r="IU167" s="34"/>
      <c r="IV167" s="34"/>
    </row>
    <row r="168" spans="1:256" ht="15.75">
      <c r="A168" s="940" t="s">
        <v>394</v>
      </c>
      <c r="B168" s="34"/>
      <c r="C168" s="521"/>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c r="DQ168" s="34"/>
      <c r="DR168" s="34"/>
      <c r="DS168" s="34"/>
      <c r="DT168" s="34"/>
      <c r="DU168" s="34"/>
      <c r="DV168" s="34"/>
      <c r="DW168" s="34"/>
      <c r="DX168" s="34"/>
      <c r="DY168" s="34"/>
      <c r="DZ168" s="34"/>
      <c r="EA168" s="34"/>
      <c r="EB168" s="34"/>
      <c r="EC168" s="34"/>
      <c r="ED168" s="34"/>
      <c r="EE168" s="34"/>
      <c r="EF168" s="34"/>
      <c r="EG168" s="34"/>
      <c r="EH168" s="34"/>
      <c r="EI168" s="34"/>
      <c r="EJ168" s="34"/>
      <c r="EK168" s="34"/>
      <c r="EL168" s="34"/>
      <c r="EM168" s="34"/>
      <c r="EN168" s="34"/>
      <c r="EO168" s="34"/>
      <c r="EP168" s="34"/>
      <c r="EQ168" s="34"/>
      <c r="ER168" s="34"/>
      <c r="ES168" s="34"/>
      <c r="ET168" s="34"/>
      <c r="EU168" s="34"/>
      <c r="EV168" s="34"/>
      <c r="EW168" s="34"/>
      <c r="EX168" s="34"/>
      <c r="EY168" s="34"/>
      <c r="EZ168" s="34"/>
      <c r="FA168" s="34"/>
      <c r="FB168" s="34"/>
      <c r="FC168" s="34"/>
      <c r="FD168" s="34"/>
      <c r="FE168" s="34"/>
      <c r="FF168" s="34"/>
      <c r="FG168" s="34"/>
      <c r="FH168" s="34"/>
      <c r="FI168" s="34"/>
      <c r="FJ168" s="34"/>
      <c r="FK168" s="34"/>
      <c r="FL168" s="34"/>
      <c r="FM168" s="34"/>
      <c r="FN168" s="34"/>
      <c r="FO168" s="34"/>
      <c r="FP168" s="34"/>
      <c r="FQ168" s="34"/>
      <c r="FR168" s="34"/>
      <c r="FS168" s="34"/>
      <c r="FT168" s="34"/>
      <c r="FU168" s="34"/>
      <c r="FV168" s="34"/>
      <c r="FW168" s="34"/>
      <c r="FX168" s="34"/>
      <c r="FY168" s="34"/>
      <c r="FZ168" s="34"/>
      <c r="GA168" s="34"/>
      <c r="GB168" s="34"/>
      <c r="GC168" s="34"/>
      <c r="GD168" s="34"/>
      <c r="GE168" s="34"/>
      <c r="GF168" s="34"/>
      <c r="GG168" s="34"/>
      <c r="GH168" s="34"/>
      <c r="GI168" s="34"/>
      <c r="GJ168" s="34"/>
      <c r="GK168" s="34"/>
      <c r="GL168" s="34"/>
      <c r="GM168" s="34"/>
      <c r="GN168" s="34"/>
      <c r="GO168" s="34"/>
      <c r="GP168" s="34"/>
      <c r="GQ168" s="34"/>
      <c r="GR168" s="34"/>
      <c r="GS168" s="34"/>
      <c r="GT168" s="34"/>
      <c r="GU168" s="34"/>
      <c r="GV168" s="34"/>
      <c r="GW168" s="34"/>
      <c r="GX168" s="34"/>
      <c r="GY168" s="34"/>
      <c r="GZ168" s="34"/>
      <c r="HA168" s="34"/>
      <c r="HB168" s="34"/>
      <c r="HC168" s="34"/>
      <c r="HD168" s="34"/>
      <c r="HE168" s="34"/>
      <c r="HF168" s="34"/>
      <c r="HG168" s="34"/>
      <c r="HH168" s="34"/>
      <c r="HI168" s="34"/>
      <c r="HJ168" s="34"/>
      <c r="HK168" s="34"/>
      <c r="HL168" s="34"/>
      <c r="HM168" s="34"/>
      <c r="HN168" s="34"/>
      <c r="HO168" s="34"/>
      <c r="HP168" s="34"/>
      <c r="HQ168" s="34"/>
      <c r="HR168" s="34"/>
      <c r="HS168" s="34"/>
      <c r="HT168" s="34"/>
      <c r="HU168" s="34"/>
      <c r="HV168" s="34"/>
      <c r="HW168" s="34"/>
      <c r="HX168" s="34"/>
      <c r="HY168" s="34"/>
      <c r="HZ168" s="34"/>
      <c r="IA168" s="34"/>
      <c r="IB168" s="34"/>
      <c r="IC168" s="34"/>
      <c r="ID168" s="34"/>
      <c r="IE168" s="34"/>
      <c r="IF168" s="34"/>
      <c r="IG168" s="34"/>
      <c r="IH168" s="34"/>
      <c r="II168" s="34"/>
      <c r="IJ168" s="34"/>
      <c r="IK168" s="34"/>
      <c r="IL168" s="34"/>
      <c r="IM168" s="34"/>
      <c r="IN168" s="34"/>
      <c r="IO168" s="34"/>
      <c r="IP168" s="34"/>
      <c r="IQ168" s="34"/>
      <c r="IR168" s="34"/>
      <c r="IS168" s="34"/>
      <c r="IT168" s="34"/>
      <c r="IU168" s="34"/>
      <c r="IV168" s="34"/>
    </row>
    <row r="169" spans="1:256">
      <c r="A169" s="34" t="s">
        <v>2376</v>
      </c>
      <c r="B169" s="34" t="s">
        <v>413</v>
      </c>
      <c r="C169" s="521">
        <f>'94'!D59</f>
        <v>13980097</v>
      </c>
      <c r="D169" s="521"/>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c r="DQ169" s="34"/>
      <c r="DR169" s="34"/>
      <c r="DS169" s="34"/>
      <c r="DT169" s="34"/>
      <c r="DU169" s="34"/>
      <c r="DV169" s="34"/>
      <c r="DW169" s="34"/>
      <c r="DX169" s="34"/>
      <c r="DY169" s="34"/>
      <c r="DZ169" s="34"/>
      <c r="EA169" s="34"/>
      <c r="EB169" s="34"/>
      <c r="EC169" s="34"/>
      <c r="ED169" s="34"/>
      <c r="EE169" s="34"/>
      <c r="EF169" s="34"/>
      <c r="EG169" s="34"/>
      <c r="EH169" s="34"/>
      <c r="EI169" s="34"/>
      <c r="EJ169" s="34"/>
      <c r="EK169" s="34"/>
      <c r="EL169" s="34"/>
      <c r="EM169" s="34"/>
      <c r="EN169" s="34"/>
      <c r="EO169" s="34"/>
      <c r="EP169" s="34"/>
      <c r="EQ169" s="34"/>
      <c r="ER169" s="34"/>
      <c r="ES169" s="34"/>
      <c r="ET169" s="34"/>
      <c r="EU169" s="34"/>
      <c r="EV169" s="34"/>
      <c r="EW169" s="34"/>
      <c r="EX169" s="34"/>
      <c r="EY169" s="34"/>
      <c r="EZ169" s="34"/>
      <c r="FA169" s="34"/>
      <c r="FB169" s="34"/>
      <c r="FC169" s="34"/>
      <c r="FD169" s="34"/>
      <c r="FE169" s="34"/>
      <c r="FF169" s="34"/>
      <c r="FG169" s="34"/>
      <c r="FH169" s="34"/>
      <c r="FI169" s="34"/>
      <c r="FJ169" s="34"/>
      <c r="FK169" s="34"/>
      <c r="FL169" s="34"/>
      <c r="FM169" s="34"/>
      <c r="FN169" s="34"/>
      <c r="FO169" s="34"/>
      <c r="FP169" s="34"/>
      <c r="FQ169" s="34"/>
      <c r="FR169" s="34"/>
      <c r="FS169" s="34"/>
      <c r="FT169" s="34"/>
      <c r="FU169" s="34"/>
      <c r="FV169" s="34"/>
      <c r="FW169" s="34"/>
      <c r="FX169" s="34"/>
      <c r="FY169" s="34"/>
      <c r="FZ169" s="34"/>
      <c r="GA169" s="34"/>
      <c r="GB169" s="34"/>
      <c r="GC169" s="34"/>
      <c r="GD169" s="34"/>
      <c r="GE169" s="34"/>
      <c r="GF169" s="34"/>
      <c r="GG169" s="34"/>
      <c r="GH169" s="34"/>
      <c r="GI169" s="34"/>
      <c r="GJ169" s="34"/>
      <c r="GK169" s="34"/>
      <c r="GL169" s="34"/>
      <c r="GM169" s="34"/>
      <c r="GN169" s="34"/>
      <c r="GO169" s="34"/>
      <c r="GP169" s="34"/>
      <c r="GQ169" s="34"/>
      <c r="GR169" s="34"/>
      <c r="GS169" s="34"/>
      <c r="GT169" s="34"/>
      <c r="GU169" s="34"/>
      <c r="GV169" s="34"/>
      <c r="GW169" s="34"/>
      <c r="GX169" s="34"/>
      <c r="GY169" s="34"/>
      <c r="GZ169" s="34"/>
      <c r="HA169" s="34"/>
      <c r="HB169" s="34"/>
      <c r="HC169" s="34"/>
      <c r="HD169" s="34"/>
      <c r="HE169" s="34"/>
      <c r="HF169" s="34"/>
      <c r="HG169" s="34"/>
      <c r="HH169" s="34"/>
      <c r="HI169" s="34"/>
      <c r="HJ169" s="34"/>
      <c r="HK169" s="34"/>
      <c r="HL169" s="34"/>
      <c r="HM169" s="34"/>
      <c r="HN169" s="34"/>
      <c r="HO169" s="34"/>
      <c r="HP169" s="34"/>
      <c r="HQ169" s="34"/>
      <c r="HR169" s="34"/>
      <c r="HS169" s="34"/>
      <c r="HT169" s="34"/>
      <c r="HU169" s="34"/>
      <c r="HV169" s="34"/>
      <c r="HW169" s="34"/>
      <c r="HX169" s="34"/>
      <c r="HY169" s="34"/>
      <c r="HZ169" s="34"/>
      <c r="IA169" s="34"/>
      <c r="IB169" s="34"/>
      <c r="IC169" s="34"/>
      <c r="ID169" s="34"/>
      <c r="IE169" s="34"/>
      <c r="IF169" s="34"/>
      <c r="IG169" s="34"/>
      <c r="IH169" s="34"/>
      <c r="II169" s="34"/>
      <c r="IJ169" s="34"/>
      <c r="IK169" s="34"/>
      <c r="IL169" s="34"/>
      <c r="IM169" s="34"/>
      <c r="IN169" s="34"/>
      <c r="IO169" s="34"/>
      <c r="IP169" s="34"/>
      <c r="IQ169" s="34"/>
      <c r="IR169" s="34"/>
      <c r="IS169" s="34"/>
      <c r="IT169" s="34"/>
      <c r="IU169" s="34"/>
      <c r="IV169" s="34"/>
    </row>
    <row r="170" spans="1:256">
      <c r="A170" s="34" t="s">
        <v>414</v>
      </c>
      <c r="B170" s="34" t="s">
        <v>415</v>
      </c>
      <c r="C170" s="521">
        <f>'7277'!D320</f>
        <v>6422394</v>
      </c>
      <c r="D170" s="521"/>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c r="ET170" s="34"/>
      <c r="EU170" s="34"/>
      <c r="EV170" s="34"/>
      <c r="EW170" s="34"/>
      <c r="EX170" s="34"/>
      <c r="EY170" s="34"/>
      <c r="EZ170" s="34"/>
      <c r="FA170" s="34"/>
      <c r="FB170" s="34"/>
      <c r="FC170" s="34"/>
      <c r="FD170" s="34"/>
      <c r="FE170" s="34"/>
      <c r="FF170" s="34"/>
      <c r="FG170" s="34"/>
      <c r="FH170" s="34"/>
      <c r="FI170" s="34"/>
      <c r="FJ170" s="34"/>
      <c r="FK170" s="34"/>
      <c r="FL170" s="34"/>
      <c r="FM170" s="34"/>
      <c r="FN170" s="34"/>
      <c r="FO170" s="34"/>
      <c r="FP170" s="34"/>
      <c r="FQ170" s="34"/>
      <c r="FR170" s="34"/>
      <c r="FS170" s="34"/>
      <c r="FT170" s="34"/>
      <c r="FU170" s="34"/>
      <c r="FV170" s="34"/>
      <c r="FW170" s="34"/>
      <c r="FX170" s="34"/>
      <c r="FY170" s="34"/>
      <c r="FZ170" s="34"/>
      <c r="GA170" s="34"/>
      <c r="GB170" s="34"/>
      <c r="GC170" s="34"/>
      <c r="GD170" s="34"/>
      <c r="GE170" s="34"/>
      <c r="GF170" s="34"/>
      <c r="GG170" s="34"/>
      <c r="GH170" s="34"/>
      <c r="GI170" s="34"/>
      <c r="GJ170" s="34"/>
      <c r="GK170" s="34"/>
      <c r="GL170" s="34"/>
      <c r="GM170" s="34"/>
      <c r="GN170" s="34"/>
      <c r="GO170" s="34"/>
      <c r="GP170" s="34"/>
      <c r="GQ170" s="34"/>
      <c r="GR170" s="34"/>
      <c r="GS170" s="34"/>
      <c r="GT170" s="34"/>
      <c r="GU170" s="34"/>
      <c r="GV170" s="34"/>
      <c r="GW170" s="34"/>
      <c r="GX170" s="34"/>
      <c r="GY170" s="34"/>
      <c r="GZ170" s="34"/>
      <c r="HA170" s="34"/>
      <c r="HB170" s="34"/>
      <c r="HC170" s="34"/>
      <c r="HD170" s="34"/>
      <c r="HE170" s="34"/>
      <c r="HF170" s="34"/>
      <c r="HG170" s="34"/>
      <c r="HH170" s="34"/>
      <c r="HI170" s="34"/>
      <c r="HJ170" s="34"/>
      <c r="HK170" s="34"/>
      <c r="HL170" s="34"/>
      <c r="HM170" s="34"/>
      <c r="HN170" s="34"/>
      <c r="HO170" s="34"/>
      <c r="HP170" s="34"/>
      <c r="HQ170" s="34"/>
      <c r="HR170" s="34"/>
      <c r="HS170" s="34"/>
      <c r="HT170" s="34"/>
      <c r="HU170" s="34"/>
      <c r="HV170" s="34"/>
      <c r="HW170" s="34"/>
      <c r="HX170" s="34"/>
      <c r="HY170" s="34"/>
      <c r="HZ170" s="34"/>
      <c r="IA170" s="34"/>
      <c r="IB170" s="34"/>
      <c r="IC170" s="34"/>
      <c r="ID170" s="34"/>
      <c r="IE170" s="34"/>
      <c r="IF170" s="34"/>
      <c r="IG170" s="34"/>
      <c r="IH170" s="34"/>
      <c r="II170" s="34"/>
      <c r="IJ170" s="34"/>
      <c r="IK170" s="34"/>
      <c r="IL170" s="34"/>
      <c r="IM170" s="34"/>
      <c r="IN170" s="34"/>
      <c r="IO170" s="34"/>
      <c r="IP170" s="34"/>
      <c r="IQ170" s="34"/>
      <c r="IR170" s="34"/>
      <c r="IS170" s="34"/>
      <c r="IT170" s="34"/>
      <c r="IU170" s="34"/>
      <c r="IV170" s="34"/>
    </row>
    <row r="171" spans="1:256">
      <c r="A171" s="34" t="s">
        <v>416</v>
      </c>
      <c r="B171" s="34" t="s">
        <v>1022</v>
      </c>
      <c r="C171" s="521">
        <f>SUM(C169:C170)</f>
        <v>20402491</v>
      </c>
      <c r="D171" s="521"/>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c r="DQ171" s="34"/>
      <c r="DR171" s="34"/>
      <c r="DS171" s="34"/>
      <c r="DT171" s="34"/>
      <c r="DU171" s="34"/>
      <c r="DV171" s="34"/>
      <c r="DW171" s="34"/>
      <c r="DX171" s="34"/>
      <c r="DY171" s="34"/>
      <c r="DZ171" s="34"/>
      <c r="EA171" s="34"/>
      <c r="EB171" s="34"/>
      <c r="EC171" s="34"/>
      <c r="ED171" s="34"/>
      <c r="EE171" s="34"/>
      <c r="EF171" s="34"/>
      <c r="EG171" s="34"/>
      <c r="EH171" s="34"/>
      <c r="EI171" s="34"/>
      <c r="EJ171" s="34"/>
      <c r="EK171" s="34"/>
      <c r="EL171" s="34"/>
      <c r="EM171" s="34"/>
      <c r="EN171" s="34"/>
      <c r="EO171" s="34"/>
      <c r="EP171" s="34"/>
      <c r="EQ171" s="34"/>
      <c r="ER171" s="34"/>
      <c r="ES171" s="34"/>
      <c r="ET171" s="34"/>
      <c r="EU171" s="34"/>
      <c r="EV171" s="34"/>
      <c r="EW171" s="34"/>
      <c r="EX171" s="34"/>
      <c r="EY171" s="34"/>
      <c r="EZ171" s="34"/>
      <c r="FA171" s="34"/>
      <c r="FB171" s="34"/>
      <c r="FC171" s="34"/>
      <c r="FD171" s="34"/>
      <c r="FE171" s="34"/>
      <c r="FF171" s="34"/>
      <c r="FG171" s="34"/>
      <c r="FH171" s="34"/>
      <c r="FI171" s="34"/>
      <c r="FJ171" s="34"/>
      <c r="FK171" s="34"/>
      <c r="FL171" s="34"/>
      <c r="FM171" s="34"/>
      <c r="FN171" s="34"/>
      <c r="FO171" s="34"/>
      <c r="FP171" s="34"/>
      <c r="FQ171" s="34"/>
      <c r="FR171" s="34"/>
      <c r="FS171" s="34"/>
      <c r="FT171" s="34"/>
      <c r="FU171" s="34"/>
      <c r="FV171" s="34"/>
      <c r="FW171" s="34"/>
      <c r="FX171" s="34"/>
      <c r="FY171" s="34"/>
      <c r="FZ171" s="34"/>
      <c r="GA171" s="34"/>
      <c r="GB171" s="34"/>
      <c r="GC171" s="34"/>
      <c r="GD171" s="34"/>
      <c r="GE171" s="34"/>
      <c r="GF171" s="34"/>
      <c r="GG171" s="34"/>
      <c r="GH171" s="34"/>
      <c r="GI171" s="34"/>
      <c r="GJ171" s="34"/>
      <c r="GK171" s="34"/>
      <c r="GL171" s="34"/>
      <c r="GM171" s="34"/>
      <c r="GN171" s="34"/>
      <c r="GO171" s="34"/>
      <c r="GP171" s="34"/>
      <c r="GQ171" s="34"/>
      <c r="GR171" s="34"/>
      <c r="GS171" s="34"/>
      <c r="GT171" s="34"/>
      <c r="GU171" s="34"/>
      <c r="GV171" s="34"/>
      <c r="GW171" s="34"/>
      <c r="GX171" s="34"/>
      <c r="GY171" s="34"/>
      <c r="GZ171" s="34"/>
      <c r="HA171" s="34"/>
      <c r="HB171" s="34"/>
      <c r="HC171" s="34"/>
      <c r="HD171" s="34"/>
      <c r="HE171" s="34"/>
      <c r="HF171" s="34"/>
      <c r="HG171" s="34"/>
      <c r="HH171" s="34"/>
      <c r="HI171" s="34"/>
      <c r="HJ171" s="34"/>
      <c r="HK171" s="34"/>
      <c r="HL171" s="34"/>
      <c r="HM171" s="34"/>
      <c r="HN171" s="34"/>
      <c r="HO171" s="34"/>
      <c r="HP171" s="34"/>
      <c r="HQ171" s="34"/>
      <c r="HR171" s="34"/>
      <c r="HS171" s="34"/>
      <c r="HT171" s="34"/>
      <c r="HU171" s="34"/>
      <c r="HV171" s="34"/>
      <c r="HW171" s="34"/>
      <c r="HX171" s="34"/>
      <c r="HY171" s="34"/>
      <c r="HZ171" s="34"/>
      <c r="IA171" s="34"/>
      <c r="IB171" s="34"/>
      <c r="IC171" s="34"/>
      <c r="ID171" s="34"/>
      <c r="IE171" s="34"/>
      <c r="IF171" s="34"/>
      <c r="IG171" s="34"/>
      <c r="IH171" s="34"/>
      <c r="II171" s="34"/>
      <c r="IJ171" s="34"/>
      <c r="IK171" s="34"/>
      <c r="IL171" s="34"/>
      <c r="IM171" s="34"/>
      <c r="IN171" s="34"/>
      <c r="IO171" s="34"/>
      <c r="IP171" s="34"/>
      <c r="IQ171" s="34"/>
      <c r="IR171" s="34"/>
      <c r="IS171" s="34"/>
      <c r="IT171" s="34"/>
      <c r="IU171" s="34"/>
      <c r="IV171" s="34"/>
    </row>
    <row r="172" spans="1:256">
      <c r="A172" s="34"/>
      <c r="B172" s="34"/>
      <c r="C172" s="521"/>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c r="DQ172" s="34"/>
      <c r="DR172" s="34"/>
      <c r="DS172" s="34"/>
      <c r="DT172" s="34"/>
      <c r="DU172" s="34"/>
      <c r="DV172" s="34"/>
      <c r="DW172" s="34"/>
      <c r="DX172" s="34"/>
      <c r="DY172" s="34"/>
      <c r="DZ172" s="34"/>
      <c r="EA172" s="34"/>
      <c r="EB172" s="34"/>
      <c r="EC172" s="34"/>
      <c r="ED172" s="34"/>
      <c r="EE172" s="34"/>
      <c r="EF172" s="34"/>
      <c r="EG172" s="34"/>
      <c r="EH172" s="34"/>
      <c r="EI172" s="34"/>
      <c r="EJ172" s="34"/>
      <c r="EK172" s="34"/>
      <c r="EL172" s="34"/>
      <c r="EM172" s="34"/>
      <c r="EN172" s="34"/>
      <c r="EO172" s="34"/>
      <c r="EP172" s="34"/>
      <c r="EQ172" s="34"/>
      <c r="ER172" s="34"/>
      <c r="ES172" s="34"/>
      <c r="ET172" s="34"/>
      <c r="EU172" s="34"/>
      <c r="EV172" s="34"/>
      <c r="EW172" s="34"/>
      <c r="EX172" s="34"/>
      <c r="EY172" s="34"/>
      <c r="EZ172" s="34"/>
      <c r="FA172" s="34"/>
      <c r="FB172" s="34"/>
      <c r="FC172" s="34"/>
      <c r="FD172" s="34"/>
      <c r="FE172" s="34"/>
      <c r="FF172" s="34"/>
      <c r="FG172" s="34"/>
      <c r="FH172" s="34"/>
      <c r="FI172" s="34"/>
      <c r="FJ172" s="34"/>
      <c r="FK172" s="34"/>
      <c r="FL172" s="34"/>
      <c r="FM172" s="34"/>
      <c r="FN172" s="34"/>
      <c r="FO172" s="34"/>
      <c r="FP172" s="34"/>
      <c r="FQ172" s="34"/>
      <c r="FR172" s="34"/>
      <c r="FS172" s="34"/>
      <c r="FT172" s="34"/>
      <c r="FU172" s="34"/>
      <c r="FV172" s="34"/>
      <c r="FW172" s="34"/>
      <c r="FX172" s="34"/>
      <c r="FY172" s="34"/>
      <c r="FZ172" s="34"/>
      <c r="GA172" s="34"/>
      <c r="GB172" s="34"/>
      <c r="GC172" s="34"/>
      <c r="GD172" s="34"/>
      <c r="GE172" s="34"/>
      <c r="GF172" s="34"/>
      <c r="GG172" s="34"/>
      <c r="GH172" s="34"/>
      <c r="GI172" s="34"/>
      <c r="GJ172" s="34"/>
      <c r="GK172" s="34"/>
      <c r="GL172" s="34"/>
      <c r="GM172" s="34"/>
      <c r="GN172" s="34"/>
      <c r="GO172" s="34"/>
      <c r="GP172" s="34"/>
      <c r="GQ172" s="34"/>
      <c r="GR172" s="34"/>
      <c r="GS172" s="34"/>
      <c r="GT172" s="34"/>
      <c r="GU172" s="34"/>
      <c r="GV172" s="34"/>
      <c r="GW172" s="34"/>
      <c r="GX172" s="34"/>
      <c r="GY172" s="34"/>
      <c r="GZ172" s="34"/>
      <c r="HA172" s="34"/>
      <c r="HB172" s="34"/>
      <c r="HC172" s="34"/>
      <c r="HD172" s="34"/>
      <c r="HE172" s="34"/>
      <c r="HF172" s="34"/>
      <c r="HG172" s="34"/>
      <c r="HH172" s="34"/>
      <c r="HI172" s="34"/>
      <c r="HJ172" s="34"/>
      <c r="HK172" s="34"/>
      <c r="HL172" s="34"/>
      <c r="HM172" s="34"/>
      <c r="HN172" s="34"/>
      <c r="HO172" s="34"/>
      <c r="HP172" s="34"/>
      <c r="HQ172" s="34"/>
      <c r="HR172" s="34"/>
      <c r="HS172" s="34"/>
      <c r="HT172" s="34"/>
      <c r="HU172" s="34"/>
      <c r="HV172" s="34"/>
      <c r="HW172" s="34"/>
      <c r="HX172" s="34"/>
      <c r="HY172" s="34"/>
      <c r="HZ172" s="34"/>
      <c r="IA172" s="34"/>
      <c r="IB172" s="34"/>
      <c r="IC172" s="34"/>
      <c r="ID172" s="34"/>
      <c r="IE172" s="34"/>
      <c r="IF172" s="34"/>
      <c r="IG172" s="34"/>
      <c r="IH172" s="34"/>
      <c r="II172" s="34"/>
      <c r="IJ172" s="34"/>
      <c r="IK172" s="34"/>
      <c r="IL172" s="34"/>
      <c r="IM172" s="34"/>
      <c r="IN172" s="34"/>
      <c r="IO172" s="34"/>
      <c r="IP172" s="34"/>
      <c r="IQ172" s="34"/>
      <c r="IR172" s="34"/>
      <c r="IS172" s="34"/>
      <c r="IT172" s="34"/>
      <c r="IU172" s="34"/>
      <c r="IV172" s="34"/>
    </row>
    <row r="173" spans="1:256" ht="15.75">
      <c r="A173" s="940" t="s">
        <v>417</v>
      </c>
      <c r="B173" s="34"/>
      <c r="C173" s="521"/>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c r="DQ173" s="34"/>
      <c r="DR173" s="34"/>
      <c r="DS173" s="34"/>
      <c r="DT173" s="34"/>
      <c r="DU173" s="34"/>
      <c r="DV173" s="34"/>
      <c r="DW173" s="34"/>
      <c r="DX173" s="34"/>
      <c r="DY173" s="34"/>
      <c r="DZ173" s="34"/>
      <c r="EA173" s="34"/>
      <c r="EB173" s="34"/>
      <c r="EC173" s="34"/>
      <c r="ED173" s="34"/>
      <c r="EE173" s="34"/>
      <c r="EF173" s="34"/>
      <c r="EG173" s="34"/>
      <c r="EH173" s="34"/>
      <c r="EI173" s="34"/>
      <c r="EJ173" s="34"/>
      <c r="EK173" s="34"/>
      <c r="EL173" s="34"/>
      <c r="EM173" s="34"/>
      <c r="EN173" s="34"/>
      <c r="EO173" s="34"/>
      <c r="EP173" s="34"/>
      <c r="EQ173" s="34"/>
      <c r="ER173" s="34"/>
      <c r="ES173" s="34"/>
      <c r="ET173" s="34"/>
      <c r="EU173" s="34"/>
      <c r="EV173" s="34"/>
      <c r="EW173" s="34"/>
      <c r="EX173" s="34"/>
      <c r="EY173" s="34"/>
      <c r="EZ173" s="34"/>
      <c r="FA173" s="34"/>
      <c r="FB173" s="34"/>
      <c r="FC173" s="34"/>
      <c r="FD173" s="34"/>
      <c r="FE173" s="34"/>
      <c r="FF173" s="34"/>
      <c r="FG173" s="34"/>
      <c r="FH173" s="34"/>
      <c r="FI173" s="34"/>
      <c r="FJ173" s="34"/>
      <c r="FK173" s="34"/>
      <c r="FL173" s="34"/>
      <c r="FM173" s="34"/>
      <c r="FN173" s="34"/>
      <c r="FO173" s="34"/>
      <c r="FP173" s="34"/>
      <c r="FQ173" s="34"/>
      <c r="FR173" s="34"/>
      <c r="FS173" s="34"/>
      <c r="FT173" s="34"/>
      <c r="FU173" s="34"/>
      <c r="FV173" s="34"/>
      <c r="FW173" s="34"/>
      <c r="FX173" s="34"/>
      <c r="FY173" s="34"/>
      <c r="FZ173" s="34"/>
      <c r="GA173" s="34"/>
      <c r="GB173" s="34"/>
      <c r="GC173" s="34"/>
      <c r="GD173" s="34"/>
      <c r="GE173" s="34"/>
      <c r="GF173" s="34"/>
      <c r="GG173" s="34"/>
      <c r="GH173" s="34"/>
      <c r="GI173" s="34"/>
      <c r="GJ173" s="34"/>
      <c r="GK173" s="34"/>
      <c r="GL173" s="34"/>
      <c r="GM173" s="34"/>
      <c r="GN173" s="34"/>
      <c r="GO173" s="34"/>
      <c r="GP173" s="34"/>
      <c r="GQ173" s="34"/>
      <c r="GR173" s="34"/>
      <c r="GS173" s="34"/>
      <c r="GT173" s="34"/>
      <c r="GU173" s="34"/>
      <c r="GV173" s="34"/>
      <c r="GW173" s="34"/>
      <c r="GX173" s="34"/>
      <c r="GY173" s="34"/>
      <c r="GZ173" s="34"/>
      <c r="HA173" s="34"/>
      <c r="HB173" s="34"/>
      <c r="HC173" s="34"/>
      <c r="HD173" s="34"/>
      <c r="HE173" s="34"/>
      <c r="HF173" s="34"/>
      <c r="HG173" s="34"/>
      <c r="HH173" s="34"/>
      <c r="HI173" s="34"/>
      <c r="HJ173" s="34"/>
      <c r="HK173" s="34"/>
      <c r="HL173" s="34"/>
      <c r="HM173" s="34"/>
      <c r="HN173" s="34"/>
      <c r="HO173" s="34"/>
      <c r="HP173" s="34"/>
      <c r="HQ173" s="34"/>
      <c r="HR173" s="34"/>
      <c r="HS173" s="34"/>
      <c r="HT173" s="34"/>
      <c r="HU173" s="34"/>
      <c r="HV173" s="34"/>
      <c r="HW173" s="34"/>
      <c r="HX173" s="34"/>
      <c r="HY173" s="34"/>
      <c r="HZ173" s="34"/>
      <c r="IA173" s="34"/>
      <c r="IB173" s="34"/>
      <c r="IC173" s="34"/>
      <c r="ID173" s="34"/>
      <c r="IE173" s="34"/>
      <c r="IF173" s="34"/>
      <c r="IG173" s="34"/>
      <c r="IH173" s="34"/>
      <c r="II173" s="34"/>
      <c r="IJ173" s="34"/>
      <c r="IK173" s="34"/>
      <c r="IL173" s="34"/>
      <c r="IM173" s="34"/>
      <c r="IN173" s="34"/>
      <c r="IO173" s="34"/>
      <c r="IP173" s="34"/>
      <c r="IQ173" s="34"/>
      <c r="IR173" s="34"/>
      <c r="IS173" s="34"/>
      <c r="IT173" s="34"/>
      <c r="IU173" s="34"/>
      <c r="IV173" s="34"/>
    </row>
    <row r="174" spans="1:256">
      <c r="A174" s="34" t="s">
        <v>418</v>
      </c>
      <c r="B174" s="34" t="s">
        <v>419</v>
      </c>
      <c r="C174" s="521">
        <f>'7277'!D331</f>
        <v>96545260</v>
      </c>
      <c r="D174" s="521"/>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c r="DQ174" s="34"/>
      <c r="DR174" s="34"/>
      <c r="DS174" s="34"/>
      <c r="DT174" s="34"/>
      <c r="DU174" s="34"/>
      <c r="DV174" s="34"/>
      <c r="DW174" s="34"/>
      <c r="DX174" s="34"/>
      <c r="DY174" s="34"/>
      <c r="DZ174" s="34"/>
      <c r="EA174" s="34"/>
      <c r="EB174" s="34"/>
      <c r="EC174" s="34"/>
      <c r="ED174" s="34"/>
      <c r="EE174" s="34"/>
      <c r="EF174" s="34"/>
      <c r="EG174" s="34"/>
      <c r="EH174" s="34"/>
      <c r="EI174" s="34"/>
      <c r="EJ174" s="34"/>
      <c r="EK174" s="34"/>
      <c r="EL174" s="34"/>
      <c r="EM174" s="34"/>
      <c r="EN174" s="34"/>
      <c r="EO174" s="34"/>
      <c r="EP174" s="34"/>
      <c r="EQ174" s="34"/>
      <c r="ER174" s="34"/>
      <c r="ES174" s="34"/>
      <c r="ET174" s="34"/>
      <c r="EU174" s="34"/>
      <c r="EV174" s="34"/>
      <c r="EW174" s="34"/>
      <c r="EX174" s="34"/>
      <c r="EY174" s="34"/>
      <c r="EZ174" s="34"/>
      <c r="FA174" s="34"/>
      <c r="FB174" s="34"/>
      <c r="FC174" s="34"/>
      <c r="FD174" s="34"/>
      <c r="FE174" s="34"/>
      <c r="FF174" s="34"/>
      <c r="FG174" s="34"/>
      <c r="FH174" s="34"/>
      <c r="FI174" s="34"/>
      <c r="FJ174" s="34"/>
      <c r="FK174" s="34"/>
      <c r="FL174" s="34"/>
      <c r="FM174" s="34"/>
      <c r="FN174" s="34"/>
      <c r="FO174" s="34"/>
      <c r="FP174" s="34"/>
      <c r="FQ174" s="34"/>
      <c r="FR174" s="34"/>
      <c r="FS174" s="34"/>
      <c r="FT174" s="34"/>
      <c r="FU174" s="34"/>
      <c r="FV174" s="34"/>
      <c r="FW174" s="34"/>
      <c r="FX174" s="34"/>
      <c r="FY174" s="34"/>
      <c r="FZ174" s="34"/>
      <c r="GA174" s="34"/>
      <c r="GB174" s="34"/>
      <c r="GC174" s="34"/>
      <c r="GD174" s="34"/>
      <c r="GE174" s="34"/>
      <c r="GF174" s="34"/>
      <c r="GG174" s="34"/>
      <c r="GH174" s="34"/>
      <c r="GI174" s="34"/>
      <c r="GJ174" s="34"/>
      <c r="GK174" s="34"/>
      <c r="GL174" s="34"/>
      <c r="GM174" s="34"/>
      <c r="GN174" s="34"/>
      <c r="GO174" s="34"/>
      <c r="GP174" s="34"/>
      <c r="GQ174" s="34"/>
      <c r="GR174" s="34"/>
      <c r="GS174" s="34"/>
      <c r="GT174" s="34"/>
      <c r="GU174" s="34"/>
      <c r="GV174" s="34"/>
      <c r="GW174" s="34"/>
      <c r="GX174" s="34"/>
      <c r="GY174" s="34"/>
      <c r="GZ174" s="34"/>
      <c r="HA174" s="34"/>
      <c r="HB174" s="34"/>
      <c r="HC174" s="34"/>
      <c r="HD174" s="34"/>
      <c r="HE174" s="34"/>
      <c r="HF174" s="34"/>
      <c r="HG174" s="34"/>
      <c r="HH174" s="34"/>
      <c r="HI174" s="34"/>
      <c r="HJ174" s="34"/>
      <c r="HK174" s="34"/>
      <c r="HL174" s="34"/>
      <c r="HM174" s="34"/>
      <c r="HN174" s="34"/>
      <c r="HO174" s="34"/>
      <c r="HP174" s="34"/>
      <c r="HQ174" s="34"/>
      <c r="HR174" s="34"/>
      <c r="HS174" s="34"/>
      <c r="HT174" s="34"/>
      <c r="HU174" s="34"/>
      <c r="HV174" s="34"/>
      <c r="HW174" s="34"/>
      <c r="HX174" s="34"/>
      <c r="HY174" s="34"/>
      <c r="HZ174" s="34"/>
      <c r="IA174" s="34"/>
      <c r="IB174" s="34"/>
      <c r="IC174" s="34"/>
      <c r="ID174" s="34"/>
      <c r="IE174" s="34"/>
      <c r="IF174" s="34"/>
      <c r="IG174" s="34"/>
      <c r="IH174" s="34"/>
      <c r="II174" s="34"/>
      <c r="IJ174" s="34"/>
      <c r="IK174" s="34"/>
      <c r="IL174" s="34"/>
      <c r="IM174" s="34"/>
      <c r="IN174" s="34"/>
      <c r="IO174" s="34"/>
      <c r="IP174" s="34"/>
      <c r="IQ174" s="34"/>
      <c r="IR174" s="34"/>
      <c r="IS174" s="34"/>
      <c r="IT174" s="34"/>
      <c r="IU174" s="34"/>
      <c r="IV174" s="34"/>
    </row>
    <row r="175" spans="1:256">
      <c r="A175" s="34" t="s">
        <v>420</v>
      </c>
      <c r="B175" s="34" t="s">
        <v>1022</v>
      </c>
      <c r="C175" s="521">
        <f>C164</f>
        <v>0</v>
      </c>
      <c r="D175" s="521"/>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c r="DQ175" s="34"/>
      <c r="DR175" s="34"/>
      <c r="DS175" s="34"/>
      <c r="DT175" s="34"/>
      <c r="DU175" s="34"/>
      <c r="DV175" s="34"/>
      <c r="DW175" s="34"/>
      <c r="DX175" s="34"/>
      <c r="DY175" s="34"/>
      <c r="DZ175" s="34"/>
      <c r="EA175" s="34"/>
      <c r="EB175" s="34"/>
      <c r="EC175" s="34"/>
      <c r="ED175" s="34"/>
      <c r="EE175" s="34"/>
      <c r="EF175" s="34"/>
      <c r="EG175" s="34"/>
      <c r="EH175" s="34"/>
      <c r="EI175" s="34"/>
      <c r="EJ175" s="34"/>
      <c r="EK175" s="34"/>
      <c r="EL175" s="34"/>
      <c r="EM175" s="34"/>
      <c r="EN175" s="34"/>
      <c r="EO175" s="34"/>
      <c r="EP175" s="34"/>
      <c r="EQ175" s="34"/>
      <c r="ER175" s="34"/>
      <c r="ES175" s="34"/>
      <c r="ET175" s="34"/>
      <c r="EU175" s="34"/>
      <c r="EV175" s="34"/>
      <c r="EW175" s="34"/>
      <c r="EX175" s="34"/>
      <c r="EY175" s="34"/>
      <c r="EZ175" s="34"/>
      <c r="FA175" s="34"/>
      <c r="FB175" s="34"/>
      <c r="FC175" s="34"/>
      <c r="FD175" s="34"/>
      <c r="FE175" s="34"/>
      <c r="FF175" s="34"/>
      <c r="FG175" s="34"/>
      <c r="FH175" s="34"/>
      <c r="FI175" s="34"/>
      <c r="FJ175" s="34"/>
      <c r="FK175" s="34"/>
      <c r="FL175" s="34"/>
      <c r="FM175" s="34"/>
      <c r="FN175" s="34"/>
      <c r="FO175" s="34"/>
      <c r="FP175" s="34"/>
      <c r="FQ175" s="34"/>
      <c r="FR175" s="34"/>
      <c r="FS175" s="34"/>
      <c r="FT175" s="34"/>
      <c r="FU175" s="34"/>
      <c r="FV175" s="34"/>
      <c r="FW175" s="34"/>
      <c r="FX175" s="34"/>
      <c r="FY175" s="34"/>
      <c r="FZ175" s="34"/>
      <c r="GA175" s="34"/>
      <c r="GB175" s="34"/>
      <c r="GC175" s="34"/>
      <c r="GD175" s="34"/>
      <c r="GE175" s="34"/>
      <c r="GF175" s="34"/>
      <c r="GG175" s="34"/>
      <c r="GH175" s="34"/>
      <c r="GI175" s="34"/>
      <c r="GJ175" s="34"/>
      <c r="GK175" s="34"/>
      <c r="GL175" s="34"/>
      <c r="GM175" s="34"/>
      <c r="GN175" s="34"/>
      <c r="GO175" s="34"/>
      <c r="GP175" s="34"/>
      <c r="GQ175" s="34"/>
      <c r="GR175" s="34"/>
      <c r="GS175" s="34"/>
      <c r="GT175" s="34"/>
      <c r="GU175" s="34"/>
      <c r="GV175" s="34"/>
      <c r="GW175" s="34"/>
      <c r="GX175" s="34"/>
      <c r="GY175" s="34"/>
      <c r="GZ175" s="34"/>
      <c r="HA175" s="34"/>
      <c r="HB175" s="34"/>
      <c r="HC175" s="34"/>
      <c r="HD175" s="34"/>
      <c r="HE175" s="34"/>
      <c r="HF175" s="34"/>
      <c r="HG175" s="34"/>
      <c r="HH175" s="34"/>
      <c r="HI175" s="34"/>
      <c r="HJ175" s="34"/>
      <c r="HK175" s="34"/>
      <c r="HL175" s="34"/>
      <c r="HM175" s="34"/>
      <c r="HN175" s="34"/>
      <c r="HO175" s="34"/>
      <c r="HP175" s="34"/>
      <c r="HQ175" s="34"/>
      <c r="HR175" s="34"/>
      <c r="HS175" s="34"/>
      <c r="HT175" s="34"/>
      <c r="HU175" s="34"/>
      <c r="HV175" s="34"/>
      <c r="HW175" s="34"/>
      <c r="HX175" s="34"/>
      <c r="HY175" s="34"/>
      <c r="HZ175" s="34"/>
      <c r="IA175" s="34"/>
      <c r="IB175" s="34"/>
      <c r="IC175" s="34"/>
      <c r="ID175" s="34"/>
      <c r="IE175" s="34"/>
      <c r="IF175" s="34"/>
      <c r="IG175" s="34"/>
      <c r="IH175" s="34"/>
      <c r="II175" s="34"/>
      <c r="IJ175" s="34"/>
      <c r="IK175" s="34"/>
      <c r="IL175" s="34"/>
      <c r="IM175" s="34"/>
      <c r="IN175" s="34"/>
      <c r="IO175" s="34"/>
      <c r="IP175" s="34"/>
      <c r="IQ175" s="34"/>
      <c r="IR175" s="34"/>
      <c r="IS175" s="34"/>
      <c r="IT175" s="34"/>
      <c r="IU175" s="34"/>
      <c r="IV175" s="34"/>
    </row>
    <row r="176" spans="1:256">
      <c r="A176" s="34" t="s">
        <v>421</v>
      </c>
      <c r="B176" s="34" t="s">
        <v>1022</v>
      </c>
      <c r="C176" s="521">
        <f>C171</f>
        <v>20402491</v>
      </c>
      <c r="D176" s="521"/>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c r="EL176" s="34"/>
      <c r="EM176" s="34"/>
      <c r="EN176" s="34"/>
      <c r="EO176" s="34"/>
      <c r="EP176" s="34"/>
      <c r="EQ176" s="34"/>
      <c r="ER176" s="34"/>
      <c r="ES176" s="34"/>
      <c r="ET176" s="34"/>
      <c r="EU176" s="34"/>
      <c r="EV176" s="34"/>
      <c r="EW176" s="34"/>
      <c r="EX176" s="34"/>
      <c r="EY176" s="34"/>
      <c r="EZ176" s="34"/>
      <c r="FA176" s="34"/>
      <c r="FB176" s="34"/>
      <c r="FC176" s="34"/>
      <c r="FD176" s="34"/>
      <c r="FE176" s="34"/>
      <c r="FF176" s="34"/>
      <c r="FG176" s="34"/>
      <c r="FH176" s="34"/>
      <c r="FI176" s="34"/>
      <c r="FJ176" s="34"/>
      <c r="FK176" s="34"/>
      <c r="FL176" s="34"/>
      <c r="FM176" s="34"/>
      <c r="FN176" s="34"/>
      <c r="FO176" s="34"/>
      <c r="FP176" s="34"/>
      <c r="FQ176" s="34"/>
      <c r="FR176" s="34"/>
      <c r="FS176" s="34"/>
      <c r="FT176" s="34"/>
      <c r="FU176" s="34"/>
      <c r="FV176" s="34"/>
      <c r="FW176" s="34"/>
      <c r="FX176" s="34"/>
      <c r="FY176" s="34"/>
      <c r="FZ176" s="34"/>
      <c r="GA176" s="34"/>
      <c r="GB176" s="34"/>
      <c r="GC176" s="34"/>
      <c r="GD176" s="34"/>
      <c r="GE176" s="34"/>
      <c r="GF176" s="34"/>
      <c r="GG176" s="34"/>
      <c r="GH176" s="34"/>
      <c r="GI176" s="34"/>
      <c r="GJ176" s="34"/>
      <c r="GK176" s="34"/>
      <c r="GL176" s="34"/>
      <c r="GM176" s="34"/>
      <c r="GN176" s="34"/>
      <c r="GO176" s="34"/>
      <c r="GP176" s="34"/>
      <c r="GQ176" s="34"/>
      <c r="GR176" s="34"/>
      <c r="GS176" s="34"/>
      <c r="GT176" s="34"/>
      <c r="GU176" s="34"/>
      <c r="GV176" s="34"/>
      <c r="GW176" s="34"/>
      <c r="GX176" s="34"/>
      <c r="GY176" s="34"/>
      <c r="GZ176" s="34"/>
      <c r="HA176" s="34"/>
      <c r="HB176" s="34"/>
      <c r="HC176" s="34"/>
      <c r="HD176" s="34"/>
      <c r="HE176" s="34"/>
      <c r="HF176" s="34"/>
      <c r="HG176" s="34"/>
      <c r="HH176" s="34"/>
      <c r="HI176" s="34"/>
      <c r="HJ176" s="34"/>
      <c r="HK176" s="34"/>
      <c r="HL176" s="34"/>
      <c r="HM176" s="34"/>
      <c r="HN176" s="34"/>
      <c r="HO176" s="34"/>
      <c r="HP176" s="34"/>
      <c r="HQ176" s="34"/>
      <c r="HR176" s="34"/>
      <c r="HS176" s="34"/>
      <c r="HT176" s="34"/>
      <c r="HU176" s="34"/>
      <c r="HV176" s="34"/>
      <c r="HW176" s="34"/>
      <c r="HX176" s="34"/>
      <c r="HY176" s="34"/>
      <c r="HZ176" s="34"/>
      <c r="IA176" s="34"/>
      <c r="IB176" s="34"/>
      <c r="IC176" s="34"/>
      <c r="ID176" s="34"/>
      <c r="IE176" s="34"/>
      <c r="IF176" s="34"/>
      <c r="IG176" s="34"/>
      <c r="IH176" s="34"/>
      <c r="II176" s="34"/>
      <c r="IJ176" s="34"/>
      <c r="IK176" s="34"/>
      <c r="IL176" s="34"/>
      <c r="IM176" s="34"/>
      <c r="IN176" s="34"/>
      <c r="IO176" s="34"/>
      <c r="IP176" s="34"/>
      <c r="IQ176" s="34"/>
      <c r="IR176" s="34"/>
      <c r="IS176" s="34"/>
      <c r="IT176" s="34"/>
      <c r="IU176" s="34"/>
      <c r="IV176" s="34"/>
    </row>
    <row r="177" spans="1:256">
      <c r="A177" s="34" t="s">
        <v>422</v>
      </c>
      <c r="B177" s="34" t="s">
        <v>423</v>
      </c>
      <c r="C177" s="521">
        <f>'94'!D35</f>
        <v>0</v>
      </c>
      <c r="D177" s="521"/>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c r="DQ177" s="34"/>
      <c r="DR177" s="34"/>
      <c r="DS177" s="34"/>
      <c r="DT177" s="34"/>
      <c r="DU177" s="34"/>
      <c r="DV177" s="34"/>
      <c r="DW177" s="34"/>
      <c r="DX177" s="34"/>
      <c r="DY177" s="34"/>
      <c r="DZ177" s="34"/>
      <c r="EA177" s="34"/>
      <c r="EB177" s="34"/>
      <c r="EC177" s="34"/>
      <c r="ED177" s="34"/>
      <c r="EE177" s="34"/>
      <c r="EF177" s="34"/>
      <c r="EG177" s="34"/>
      <c r="EH177" s="34"/>
      <c r="EI177" s="34"/>
      <c r="EJ177" s="34"/>
      <c r="EK177" s="34"/>
      <c r="EL177" s="34"/>
      <c r="EM177" s="34"/>
      <c r="EN177" s="34"/>
      <c r="EO177" s="34"/>
      <c r="EP177" s="34"/>
      <c r="EQ177" s="34"/>
      <c r="ER177" s="34"/>
      <c r="ES177" s="34"/>
      <c r="ET177" s="34"/>
      <c r="EU177" s="34"/>
      <c r="EV177" s="34"/>
      <c r="EW177" s="34"/>
      <c r="EX177" s="34"/>
      <c r="EY177" s="34"/>
      <c r="EZ177" s="34"/>
      <c r="FA177" s="34"/>
      <c r="FB177" s="34"/>
      <c r="FC177" s="34"/>
      <c r="FD177" s="34"/>
      <c r="FE177" s="34"/>
      <c r="FF177" s="34"/>
      <c r="FG177" s="34"/>
      <c r="FH177" s="34"/>
      <c r="FI177" s="34"/>
      <c r="FJ177" s="34"/>
      <c r="FK177" s="34"/>
      <c r="FL177" s="34"/>
      <c r="FM177" s="34"/>
      <c r="FN177" s="34"/>
      <c r="FO177" s="34"/>
      <c r="FP177" s="34"/>
      <c r="FQ177" s="34"/>
      <c r="FR177" s="34"/>
      <c r="FS177" s="34"/>
      <c r="FT177" s="34"/>
      <c r="FU177" s="34"/>
      <c r="FV177" s="34"/>
      <c r="FW177" s="34"/>
      <c r="FX177" s="34"/>
      <c r="FY177" s="34"/>
      <c r="FZ177" s="34"/>
      <c r="GA177" s="34"/>
      <c r="GB177" s="34"/>
      <c r="GC177" s="34"/>
      <c r="GD177" s="34"/>
      <c r="GE177" s="34"/>
      <c r="GF177" s="34"/>
      <c r="GG177" s="34"/>
      <c r="GH177" s="34"/>
      <c r="GI177" s="34"/>
      <c r="GJ177" s="34"/>
      <c r="GK177" s="34"/>
      <c r="GL177" s="34"/>
      <c r="GM177" s="34"/>
      <c r="GN177" s="34"/>
      <c r="GO177" s="34"/>
      <c r="GP177" s="34"/>
      <c r="GQ177" s="34"/>
      <c r="GR177" s="34"/>
      <c r="GS177" s="34"/>
      <c r="GT177" s="34"/>
      <c r="GU177" s="34"/>
      <c r="GV177" s="34"/>
      <c r="GW177" s="34"/>
      <c r="GX177" s="34"/>
      <c r="GY177" s="34"/>
      <c r="GZ177" s="34"/>
      <c r="HA177" s="34"/>
      <c r="HB177" s="34"/>
      <c r="HC177" s="34"/>
      <c r="HD177" s="34"/>
      <c r="HE177" s="34"/>
      <c r="HF177" s="34"/>
      <c r="HG177" s="34"/>
      <c r="HH177" s="34"/>
      <c r="HI177" s="34"/>
      <c r="HJ177" s="34"/>
      <c r="HK177" s="34"/>
      <c r="HL177" s="34"/>
      <c r="HM177" s="34"/>
      <c r="HN177" s="34"/>
      <c r="HO177" s="34"/>
      <c r="HP177" s="34"/>
      <c r="HQ177" s="34"/>
      <c r="HR177" s="34"/>
      <c r="HS177" s="34"/>
      <c r="HT177" s="34"/>
      <c r="HU177" s="34"/>
      <c r="HV177" s="34"/>
      <c r="HW177" s="34"/>
      <c r="HX177" s="34"/>
      <c r="HY177" s="34"/>
      <c r="HZ177" s="34"/>
      <c r="IA177" s="34"/>
      <c r="IB177" s="34"/>
      <c r="IC177" s="34"/>
      <c r="ID177" s="34"/>
      <c r="IE177" s="34"/>
      <c r="IF177" s="34"/>
      <c r="IG177" s="34"/>
      <c r="IH177" s="34"/>
      <c r="II177" s="34"/>
      <c r="IJ177" s="34"/>
      <c r="IK177" s="34"/>
      <c r="IL177" s="34"/>
      <c r="IM177" s="34"/>
      <c r="IN177" s="34"/>
      <c r="IO177" s="34"/>
      <c r="IP177" s="34"/>
      <c r="IQ177" s="34"/>
      <c r="IR177" s="34"/>
      <c r="IS177" s="34"/>
      <c r="IT177" s="34"/>
      <c r="IU177" s="34"/>
      <c r="IV177" s="34"/>
    </row>
    <row r="178" spans="1:256">
      <c r="A178" s="34" t="s">
        <v>424</v>
      </c>
      <c r="B178" s="34" t="s">
        <v>425</v>
      </c>
      <c r="C178" s="521">
        <f>'94'!D41</f>
        <v>0</v>
      </c>
      <c r="D178" s="521"/>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c r="DQ178" s="34"/>
      <c r="DR178" s="34"/>
      <c r="DS178" s="34"/>
      <c r="DT178" s="34"/>
      <c r="DU178" s="34"/>
      <c r="DV178" s="34"/>
      <c r="DW178" s="34"/>
      <c r="DX178" s="34"/>
      <c r="DY178" s="34"/>
      <c r="DZ178" s="34"/>
      <c r="EA178" s="34"/>
      <c r="EB178" s="34"/>
      <c r="EC178" s="34"/>
      <c r="ED178" s="34"/>
      <c r="EE178" s="34"/>
      <c r="EF178" s="34"/>
      <c r="EG178" s="34"/>
      <c r="EH178" s="34"/>
      <c r="EI178" s="34"/>
      <c r="EJ178" s="34"/>
      <c r="EK178" s="34"/>
      <c r="EL178" s="34"/>
      <c r="EM178" s="34"/>
      <c r="EN178" s="34"/>
      <c r="EO178" s="34"/>
      <c r="EP178" s="34"/>
      <c r="EQ178" s="34"/>
      <c r="ER178" s="34"/>
      <c r="ES178" s="34"/>
      <c r="ET178" s="34"/>
      <c r="EU178" s="34"/>
      <c r="EV178" s="34"/>
      <c r="EW178" s="34"/>
      <c r="EX178" s="34"/>
      <c r="EY178" s="34"/>
      <c r="EZ178" s="34"/>
      <c r="FA178" s="34"/>
      <c r="FB178" s="34"/>
      <c r="FC178" s="34"/>
      <c r="FD178" s="34"/>
      <c r="FE178" s="34"/>
      <c r="FF178" s="34"/>
      <c r="FG178" s="34"/>
      <c r="FH178" s="34"/>
      <c r="FI178" s="34"/>
      <c r="FJ178" s="34"/>
      <c r="FK178" s="34"/>
      <c r="FL178" s="34"/>
      <c r="FM178" s="34"/>
      <c r="FN178" s="34"/>
      <c r="FO178" s="34"/>
      <c r="FP178" s="34"/>
      <c r="FQ178" s="34"/>
      <c r="FR178" s="34"/>
      <c r="FS178" s="34"/>
      <c r="FT178" s="34"/>
      <c r="FU178" s="34"/>
      <c r="FV178" s="34"/>
      <c r="FW178" s="34"/>
      <c r="FX178" s="34"/>
      <c r="FY178" s="34"/>
      <c r="FZ178" s="34"/>
      <c r="GA178" s="34"/>
      <c r="GB178" s="34"/>
      <c r="GC178" s="34"/>
      <c r="GD178" s="34"/>
      <c r="GE178" s="34"/>
      <c r="GF178" s="34"/>
      <c r="GG178" s="34"/>
      <c r="GH178" s="34"/>
      <c r="GI178" s="34"/>
      <c r="GJ178" s="34"/>
      <c r="GK178" s="34"/>
      <c r="GL178" s="34"/>
      <c r="GM178" s="34"/>
      <c r="GN178" s="34"/>
      <c r="GO178" s="34"/>
      <c r="GP178" s="34"/>
      <c r="GQ178" s="34"/>
      <c r="GR178" s="34"/>
      <c r="GS178" s="34"/>
      <c r="GT178" s="34"/>
      <c r="GU178" s="34"/>
      <c r="GV178" s="34"/>
      <c r="GW178" s="34"/>
      <c r="GX178" s="34"/>
      <c r="GY178" s="34"/>
      <c r="GZ178" s="34"/>
      <c r="HA178" s="34"/>
      <c r="HB178" s="34"/>
      <c r="HC178" s="34"/>
      <c r="HD178" s="34"/>
      <c r="HE178" s="34"/>
      <c r="HF178" s="34"/>
      <c r="HG178" s="34"/>
      <c r="HH178" s="34"/>
      <c r="HI178" s="34"/>
      <c r="HJ178" s="34"/>
      <c r="HK178" s="34"/>
      <c r="HL178" s="34"/>
      <c r="HM178" s="34"/>
      <c r="HN178" s="34"/>
      <c r="HO178" s="34"/>
      <c r="HP178" s="34"/>
      <c r="HQ178" s="34"/>
      <c r="HR178" s="34"/>
      <c r="HS178" s="34"/>
      <c r="HT178" s="34"/>
      <c r="HU178" s="34"/>
      <c r="HV178" s="34"/>
      <c r="HW178" s="34"/>
      <c r="HX178" s="34"/>
      <c r="HY178" s="34"/>
      <c r="HZ178" s="34"/>
      <c r="IA178" s="34"/>
      <c r="IB178" s="34"/>
      <c r="IC178" s="34"/>
      <c r="ID178" s="34"/>
      <c r="IE178" s="34"/>
      <c r="IF178" s="34"/>
      <c r="IG178" s="34"/>
      <c r="IH178" s="34"/>
      <c r="II178" s="34"/>
      <c r="IJ178" s="34"/>
      <c r="IK178" s="34"/>
      <c r="IL178" s="34"/>
      <c r="IM178" s="34"/>
      <c r="IN178" s="34"/>
      <c r="IO178" s="34"/>
      <c r="IP178" s="34"/>
      <c r="IQ178" s="34"/>
      <c r="IR178" s="34"/>
      <c r="IS178" s="34"/>
      <c r="IT178" s="34"/>
      <c r="IU178" s="34"/>
      <c r="IV178" s="34"/>
    </row>
    <row r="179" spans="1:256">
      <c r="A179" s="34" t="s">
        <v>426</v>
      </c>
      <c r="B179" s="34"/>
      <c r="C179" s="521"/>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c r="DQ179" s="34"/>
      <c r="DR179" s="34"/>
      <c r="DS179" s="34"/>
      <c r="DT179" s="34"/>
      <c r="DU179" s="34"/>
      <c r="DV179" s="34"/>
      <c r="DW179" s="34"/>
      <c r="DX179" s="34"/>
      <c r="DY179" s="34"/>
      <c r="DZ179" s="34"/>
      <c r="EA179" s="34"/>
      <c r="EB179" s="34"/>
      <c r="EC179" s="34"/>
      <c r="ED179" s="34"/>
      <c r="EE179" s="34"/>
      <c r="EF179" s="34"/>
      <c r="EG179" s="34"/>
      <c r="EH179" s="34"/>
      <c r="EI179" s="34"/>
      <c r="EJ179" s="34"/>
      <c r="EK179" s="34"/>
      <c r="EL179" s="34"/>
      <c r="EM179" s="34"/>
      <c r="EN179" s="34"/>
      <c r="EO179" s="34"/>
      <c r="EP179" s="34"/>
      <c r="EQ179" s="34"/>
      <c r="ER179" s="34"/>
      <c r="ES179" s="34"/>
      <c r="ET179" s="34"/>
      <c r="EU179" s="34"/>
      <c r="EV179" s="34"/>
      <c r="EW179" s="34"/>
      <c r="EX179" s="34"/>
      <c r="EY179" s="34"/>
      <c r="EZ179" s="34"/>
      <c r="FA179" s="34"/>
      <c r="FB179" s="34"/>
      <c r="FC179" s="34"/>
      <c r="FD179" s="34"/>
      <c r="FE179" s="34"/>
      <c r="FF179" s="34"/>
      <c r="FG179" s="34"/>
      <c r="FH179" s="34"/>
      <c r="FI179" s="34"/>
      <c r="FJ179" s="34"/>
      <c r="FK179" s="34"/>
      <c r="FL179" s="34"/>
      <c r="FM179" s="34"/>
      <c r="FN179" s="34"/>
      <c r="FO179" s="34"/>
      <c r="FP179" s="34"/>
      <c r="FQ179" s="34"/>
      <c r="FR179" s="34"/>
      <c r="FS179" s="34"/>
      <c r="FT179" s="34"/>
      <c r="FU179" s="34"/>
      <c r="FV179" s="34"/>
      <c r="FW179" s="34"/>
      <c r="FX179" s="34"/>
      <c r="FY179" s="34"/>
      <c r="FZ179" s="34"/>
      <c r="GA179" s="34"/>
      <c r="GB179" s="34"/>
      <c r="GC179" s="34"/>
      <c r="GD179" s="34"/>
      <c r="GE179" s="34"/>
      <c r="GF179" s="34"/>
      <c r="GG179" s="34"/>
      <c r="GH179" s="34"/>
      <c r="GI179" s="34"/>
      <c r="GJ179" s="34"/>
      <c r="GK179" s="34"/>
      <c r="GL179" s="34"/>
      <c r="GM179" s="34"/>
      <c r="GN179" s="34"/>
      <c r="GO179" s="34"/>
      <c r="GP179" s="34"/>
      <c r="GQ179" s="34"/>
      <c r="GR179" s="34"/>
      <c r="GS179" s="34"/>
      <c r="GT179" s="34"/>
      <c r="GU179" s="34"/>
      <c r="GV179" s="34"/>
      <c r="GW179" s="34"/>
      <c r="GX179" s="34"/>
      <c r="GY179" s="34"/>
      <c r="GZ179" s="34"/>
      <c r="HA179" s="34"/>
      <c r="HB179" s="34"/>
      <c r="HC179" s="34"/>
      <c r="HD179" s="34"/>
      <c r="HE179" s="34"/>
      <c r="HF179" s="34"/>
      <c r="HG179" s="34"/>
      <c r="HH179" s="34"/>
      <c r="HI179" s="34"/>
      <c r="HJ179" s="34"/>
      <c r="HK179" s="34"/>
      <c r="HL179" s="34"/>
      <c r="HM179" s="34"/>
      <c r="HN179" s="34"/>
      <c r="HO179" s="34"/>
      <c r="HP179" s="34"/>
      <c r="HQ179" s="34"/>
      <c r="HR179" s="34"/>
      <c r="HS179" s="34"/>
      <c r="HT179" s="34"/>
      <c r="HU179" s="34"/>
      <c r="HV179" s="34"/>
      <c r="HW179" s="34"/>
      <c r="HX179" s="34"/>
      <c r="HY179" s="34"/>
      <c r="HZ179" s="34"/>
      <c r="IA179" s="34"/>
      <c r="IB179" s="34"/>
      <c r="IC179" s="34"/>
      <c r="ID179" s="34"/>
      <c r="IE179" s="34"/>
      <c r="IF179" s="34"/>
      <c r="IG179" s="34"/>
      <c r="IH179" s="34"/>
      <c r="II179" s="34"/>
      <c r="IJ179" s="34"/>
      <c r="IK179" s="34"/>
      <c r="IL179" s="34"/>
      <c r="IM179" s="34"/>
      <c r="IN179" s="34"/>
      <c r="IO179" s="34"/>
      <c r="IP179" s="34"/>
      <c r="IQ179" s="34"/>
      <c r="IR179" s="34"/>
      <c r="IS179" s="34"/>
      <c r="IT179" s="34"/>
      <c r="IU179" s="34"/>
      <c r="IV179" s="34"/>
    </row>
    <row r="180" spans="1:256">
      <c r="A180" s="34" t="s">
        <v>427</v>
      </c>
      <c r="B180" s="34" t="s">
        <v>1022</v>
      </c>
      <c r="C180" s="521">
        <f>C174-SUM(C175:C177)+C178-C179</f>
        <v>76142769</v>
      </c>
      <c r="D180" s="521"/>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c r="DQ180" s="34"/>
      <c r="DR180" s="34"/>
      <c r="DS180" s="34"/>
      <c r="DT180" s="34"/>
      <c r="DU180" s="34"/>
      <c r="DV180" s="34"/>
      <c r="DW180" s="34"/>
      <c r="DX180" s="34"/>
      <c r="DY180" s="34"/>
      <c r="DZ180" s="34"/>
      <c r="EA180" s="34"/>
      <c r="EB180" s="34"/>
      <c r="EC180" s="34"/>
      <c r="ED180" s="34"/>
      <c r="EE180" s="34"/>
      <c r="EF180" s="34"/>
      <c r="EG180" s="34"/>
      <c r="EH180" s="34"/>
      <c r="EI180" s="34"/>
      <c r="EJ180" s="34"/>
      <c r="EK180" s="34"/>
      <c r="EL180" s="34"/>
      <c r="EM180" s="34"/>
      <c r="EN180" s="34"/>
      <c r="EO180" s="34"/>
      <c r="EP180" s="34"/>
      <c r="EQ180" s="34"/>
      <c r="ER180" s="34"/>
      <c r="ES180" s="34"/>
      <c r="ET180" s="34"/>
      <c r="EU180" s="34"/>
      <c r="EV180" s="34"/>
      <c r="EW180" s="34"/>
      <c r="EX180" s="34"/>
      <c r="EY180" s="34"/>
      <c r="EZ180" s="34"/>
      <c r="FA180" s="34"/>
      <c r="FB180" s="34"/>
      <c r="FC180" s="34"/>
      <c r="FD180" s="34"/>
      <c r="FE180" s="34"/>
      <c r="FF180" s="34"/>
      <c r="FG180" s="34"/>
      <c r="FH180" s="34"/>
      <c r="FI180" s="34"/>
      <c r="FJ180" s="34"/>
      <c r="FK180" s="34"/>
      <c r="FL180" s="34"/>
      <c r="FM180" s="34"/>
      <c r="FN180" s="34"/>
      <c r="FO180" s="34"/>
      <c r="FP180" s="34"/>
      <c r="FQ180" s="34"/>
      <c r="FR180" s="34"/>
      <c r="FS180" s="34"/>
      <c r="FT180" s="34"/>
      <c r="FU180" s="34"/>
      <c r="FV180" s="34"/>
      <c r="FW180" s="34"/>
      <c r="FX180" s="34"/>
      <c r="FY180" s="34"/>
      <c r="FZ180" s="34"/>
      <c r="GA180" s="34"/>
      <c r="GB180" s="34"/>
      <c r="GC180" s="34"/>
      <c r="GD180" s="34"/>
      <c r="GE180" s="34"/>
      <c r="GF180" s="34"/>
      <c r="GG180" s="34"/>
      <c r="GH180" s="34"/>
      <c r="GI180" s="34"/>
      <c r="GJ180" s="34"/>
      <c r="GK180" s="34"/>
      <c r="GL180" s="34"/>
      <c r="GM180" s="34"/>
      <c r="GN180" s="34"/>
      <c r="GO180" s="34"/>
      <c r="GP180" s="34"/>
      <c r="GQ180" s="34"/>
      <c r="GR180" s="34"/>
      <c r="GS180" s="34"/>
      <c r="GT180" s="34"/>
      <c r="GU180" s="34"/>
      <c r="GV180" s="34"/>
      <c r="GW180" s="34"/>
      <c r="GX180" s="34"/>
      <c r="GY180" s="34"/>
      <c r="GZ180" s="34"/>
      <c r="HA180" s="34"/>
      <c r="HB180" s="34"/>
      <c r="HC180" s="34"/>
      <c r="HD180" s="34"/>
      <c r="HE180" s="34"/>
      <c r="HF180" s="34"/>
      <c r="HG180" s="34"/>
      <c r="HH180" s="34"/>
      <c r="HI180" s="34"/>
      <c r="HJ180" s="34"/>
      <c r="HK180" s="34"/>
      <c r="HL180" s="34"/>
      <c r="HM180" s="34"/>
      <c r="HN180" s="34"/>
      <c r="HO180" s="34"/>
      <c r="HP180" s="34"/>
      <c r="HQ180" s="34"/>
      <c r="HR180" s="34"/>
      <c r="HS180" s="34"/>
      <c r="HT180" s="34"/>
      <c r="HU180" s="34"/>
      <c r="HV180" s="34"/>
      <c r="HW180" s="34"/>
      <c r="HX180" s="34"/>
      <c r="HY180" s="34"/>
      <c r="HZ180" s="34"/>
      <c r="IA180" s="34"/>
      <c r="IB180" s="34"/>
      <c r="IC180" s="34"/>
      <c r="ID180" s="34"/>
      <c r="IE180" s="34"/>
      <c r="IF180" s="34"/>
      <c r="IG180" s="34"/>
      <c r="IH180" s="34"/>
      <c r="II180" s="34"/>
      <c r="IJ180" s="34"/>
      <c r="IK180" s="34"/>
      <c r="IL180" s="34"/>
      <c r="IM180" s="34"/>
      <c r="IN180" s="34"/>
      <c r="IO180" s="34"/>
      <c r="IP180" s="34"/>
      <c r="IQ180" s="34"/>
      <c r="IR180" s="34"/>
      <c r="IS180" s="34"/>
      <c r="IT180" s="34"/>
      <c r="IU180" s="34"/>
      <c r="IV180" s="34"/>
    </row>
    <row r="181" spans="1:256">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c r="CX181" s="34"/>
      <c r="CY181" s="34"/>
      <c r="CZ181" s="34"/>
      <c r="DA181" s="34"/>
      <c r="DB181" s="34"/>
      <c r="DC181" s="34"/>
      <c r="DD181" s="34"/>
      <c r="DE181" s="34"/>
      <c r="DF181" s="34"/>
      <c r="DG181" s="34"/>
      <c r="DH181" s="34"/>
      <c r="DI181" s="34"/>
      <c r="DJ181" s="34"/>
      <c r="DK181" s="34"/>
      <c r="DL181" s="34"/>
      <c r="DM181" s="34"/>
      <c r="DN181" s="34"/>
      <c r="DO181" s="34"/>
      <c r="DP181" s="34"/>
      <c r="DQ181" s="34"/>
      <c r="DR181" s="34"/>
      <c r="DS181" s="34"/>
      <c r="DT181" s="34"/>
      <c r="DU181" s="34"/>
      <c r="DV181" s="34"/>
      <c r="DW181" s="34"/>
      <c r="DX181" s="34"/>
      <c r="DY181" s="34"/>
      <c r="DZ181" s="34"/>
      <c r="EA181" s="34"/>
      <c r="EB181" s="34"/>
      <c r="EC181" s="34"/>
      <c r="ED181" s="34"/>
      <c r="EE181" s="34"/>
      <c r="EF181" s="34"/>
      <c r="EG181" s="34"/>
      <c r="EH181" s="34"/>
      <c r="EI181" s="34"/>
      <c r="EJ181" s="34"/>
      <c r="EK181" s="34"/>
      <c r="EL181" s="34"/>
      <c r="EM181" s="34"/>
      <c r="EN181" s="34"/>
      <c r="EO181" s="34"/>
      <c r="EP181" s="34"/>
      <c r="EQ181" s="34"/>
      <c r="ER181" s="34"/>
      <c r="ES181" s="34"/>
      <c r="ET181" s="34"/>
      <c r="EU181" s="34"/>
      <c r="EV181" s="34"/>
      <c r="EW181" s="34"/>
      <c r="EX181" s="34"/>
      <c r="EY181" s="34"/>
      <c r="EZ181" s="34"/>
      <c r="FA181" s="34"/>
      <c r="FB181" s="34"/>
      <c r="FC181" s="34"/>
      <c r="FD181" s="34"/>
      <c r="FE181" s="34"/>
      <c r="FF181" s="34"/>
      <c r="FG181" s="34"/>
      <c r="FH181" s="34"/>
      <c r="FI181" s="34"/>
      <c r="FJ181" s="34"/>
      <c r="FK181" s="34"/>
      <c r="FL181" s="34"/>
      <c r="FM181" s="34"/>
      <c r="FN181" s="34"/>
      <c r="FO181" s="34"/>
      <c r="FP181" s="34"/>
      <c r="FQ181" s="34"/>
      <c r="FR181" s="34"/>
      <c r="FS181" s="34"/>
      <c r="FT181" s="34"/>
      <c r="FU181" s="34"/>
      <c r="FV181" s="34"/>
      <c r="FW181" s="34"/>
      <c r="FX181" s="34"/>
      <c r="FY181" s="34"/>
      <c r="FZ181" s="34"/>
      <c r="GA181" s="34"/>
      <c r="GB181" s="34"/>
      <c r="GC181" s="34"/>
      <c r="GD181" s="34"/>
      <c r="GE181" s="34"/>
      <c r="GF181" s="34"/>
      <c r="GG181" s="34"/>
      <c r="GH181" s="34"/>
      <c r="GI181" s="34"/>
      <c r="GJ181" s="34"/>
      <c r="GK181" s="34"/>
      <c r="GL181" s="34"/>
      <c r="GM181" s="34"/>
      <c r="GN181" s="34"/>
      <c r="GO181" s="34"/>
      <c r="GP181" s="34"/>
      <c r="GQ181" s="34"/>
      <c r="GR181" s="34"/>
      <c r="GS181" s="34"/>
      <c r="GT181" s="34"/>
      <c r="GU181" s="34"/>
      <c r="GV181" s="34"/>
      <c r="GW181" s="34"/>
      <c r="GX181" s="34"/>
      <c r="GY181" s="34"/>
      <c r="GZ181" s="34"/>
      <c r="HA181" s="34"/>
      <c r="HB181" s="34"/>
      <c r="HC181" s="34"/>
      <c r="HD181" s="34"/>
      <c r="HE181" s="34"/>
      <c r="HF181" s="34"/>
      <c r="HG181" s="34"/>
      <c r="HH181" s="34"/>
      <c r="HI181" s="34"/>
      <c r="HJ181" s="34"/>
      <c r="HK181" s="34"/>
      <c r="HL181" s="34"/>
      <c r="HM181" s="34"/>
      <c r="HN181" s="34"/>
      <c r="HO181" s="34"/>
      <c r="HP181" s="34"/>
      <c r="HQ181" s="34"/>
      <c r="HR181" s="34"/>
      <c r="HS181" s="34"/>
      <c r="HT181" s="34"/>
      <c r="HU181" s="34"/>
      <c r="HV181" s="34"/>
      <c r="HW181" s="34"/>
      <c r="HX181" s="34"/>
      <c r="HY181" s="34"/>
      <c r="HZ181" s="34"/>
      <c r="IA181" s="34"/>
      <c r="IB181" s="34"/>
      <c r="IC181" s="34"/>
      <c r="ID181" s="34"/>
      <c r="IE181" s="34"/>
      <c r="IF181" s="34"/>
      <c r="IG181" s="34"/>
      <c r="IH181" s="34"/>
      <c r="II181" s="34"/>
      <c r="IJ181" s="34"/>
      <c r="IK181" s="34"/>
      <c r="IL181" s="34"/>
      <c r="IM181" s="34"/>
      <c r="IN181" s="34"/>
      <c r="IO181" s="34"/>
      <c r="IP181" s="34"/>
      <c r="IQ181" s="34"/>
      <c r="IR181" s="34"/>
      <c r="IS181" s="34"/>
      <c r="IT181" s="34"/>
      <c r="IU181" s="34"/>
      <c r="IV181" s="34"/>
    </row>
    <row r="182" spans="1:256" ht="15.75">
      <c r="A182" s="940" t="s">
        <v>0</v>
      </c>
      <c r="B182" s="34"/>
      <c r="C182" s="521">
        <f>'94'!D20</f>
        <v>12816895</v>
      </c>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c r="CX182" s="34"/>
      <c r="CY182" s="34"/>
      <c r="CZ182" s="34"/>
      <c r="DA182" s="34"/>
      <c r="DB182" s="34"/>
      <c r="DC182" s="34"/>
      <c r="DD182" s="34"/>
      <c r="DE182" s="34"/>
      <c r="DF182" s="34"/>
      <c r="DG182" s="34"/>
      <c r="DH182" s="34"/>
      <c r="DI182" s="34"/>
      <c r="DJ182" s="34"/>
      <c r="DK182" s="34"/>
      <c r="DL182" s="34"/>
      <c r="DM182" s="34"/>
      <c r="DN182" s="34"/>
      <c r="DO182" s="34"/>
      <c r="DP182" s="34"/>
      <c r="DQ182" s="34"/>
      <c r="DR182" s="34"/>
      <c r="DS182" s="34"/>
      <c r="DT182" s="34"/>
      <c r="DU182" s="34"/>
      <c r="DV182" s="34"/>
      <c r="DW182" s="34"/>
      <c r="DX182" s="34"/>
      <c r="DY182" s="34"/>
      <c r="DZ182" s="34"/>
      <c r="EA182" s="34"/>
      <c r="EB182" s="34"/>
      <c r="EC182" s="34"/>
      <c r="ED182" s="34"/>
      <c r="EE182" s="34"/>
      <c r="EF182" s="34"/>
      <c r="EG182" s="34"/>
      <c r="EH182" s="34"/>
      <c r="EI182" s="34"/>
      <c r="EJ182" s="34"/>
      <c r="EK182" s="34"/>
      <c r="EL182" s="34"/>
      <c r="EM182" s="34"/>
      <c r="EN182" s="34"/>
      <c r="EO182" s="34"/>
      <c r="EP182" s="34"/>
      <c r="EQ182" s="34"/>
      <c r="ER182" s="34"/>
      <c r="ES182" s="34"/>
      <c r="ET182" s="34"/>
      <c r="EU182" s="34"/>
      <c r="EV182" s="34"/>
      <c r="EW182" s="34"/>
      <c r="EX182" s="34"/>
      <c r="EY182" s="34"/>
      <c r="EZ182" s="34"/>
      <c r="FA182" s="34"/>
      <c r="FB182" s="34"/>
      <c r="FC182" s="34"/>
      <c r="FD182" s="34"/>
      <c r="FE182" s="34"/>
      <c r="FF182" s="34"/>
      <c r="FG182" s="34"/>
      <c r="FH182" s="34"/>
      <c r="FI182" s="34"/>
      <c r="FJ182" s="34"/>
      <c r="FK182" s="34"/>
      <c r="FL182" s="34"/>
      <c r="FM182" s="34"/>
      <c r="FN182" s="34"/>
      <c r="FO182" s="34"/>
      <c r="FP182" s="34"/>
      <c r="FQ182" s="34"/>
      <c r="FR182" s="34"/>
      <c r="FS182" s="34"/>
      <c r="FT182" s="34"/>
      <c r="FU182" s="34"/>
      <c r="FV182" s="34"/>
      <c r="FW182" s="34"/>
      <c r="FX182" s="34"/>
      <c r="FY182" s="34"/>
      <c r="FZ182" s="34"/>
      <c r="GA182" s="34"/>
      <c r="GB182" s="34"/>
      <c r="GC182" s="34"/>
      <c r="GD182" s="34"/>
      <c r="GE182" s="34"/>
      <c r="GF182" s="34"/>
      <c r="GG182" s="34"/>
      <c r="GH182" s="34"/>
      <c r="GI182" s="34"/>
      <c r="GJ182" s="34"/>
      <c r="GK182" s="34"/>
      <c r="GL182" s="34"/>
      <c r="GM182" s="34"/>
      <c r="GN182" s="34"/>
      <c r="GO182" s="34"/>
      <c r="GP182" s="34"/>
      <c r="GQ182" s="34"/>
      <c r="GR182" s="34"/>
      <c r="GS182" s="34"/>
      <c r="GT182" s="34"/>
      <c r="GU182" s="34"/>
      <c r="GV182" s="34"/>
      <c r="GW182" s="34"/>
      <c r="GX182" s="34"/>
      <c r="GY182" s="34"/>
      <c r="GZ182" s="34"/>
      <c r="HA182" s="34"/>
      <c r="HB182" s="34"/>
      <c r="HC182" s="34"/>
      <c r="HD182" s="34"/>
      <c r="HE182" s="34"/>
      <c r="HF182" s="34"/>
      <c r="HG182" s="34"/>
      <c r="HH182" s="34"/>
      <c r="HI182" s="34"/>
      <c r="HJ182" s="34"/>
      <c r="HK182" s="34"/>
      <c r="HL182" s="34"/>
      <c r="HM182" s="34"/>
      <c r="HN182" s="34"/>
      <c r="HO182" s="34"/>
      <c r="HP182" s="34"/>
      <c r="HQ182" s="34"/>
      <c r="HR182" s="34"/>
      <c r="HS182" s="34"/>
      <c r="HT182" s="34"/>
      <c r="HU182" s="34"/>
      <c r="HV182" s="34"/>
      <c r="HW182" s="34"/>
      <c r="HX182" s="34"/>
      <c r="HY182" s="34"/>
      <c r="HZ182" s="34"/>
      <c r="IA182" s="34"/>
      <c r="IB182" s="34"/>
      <c r="IC182" s="34"/>
      <c r="ID182" s="34"/>
      <c r="IE182" s="34"/>
      <c r="IF182" s="34"/>
      <c r="IG182" s="34"/>
      <c r="IH182" s="34"/>
      <c r="II182" s="34"/>
      <c r="IJ182" s="34"/>
      <c r="IK182" s="34"/>
      <c r="IL182" s="34"/>
      <c r="IM182" s="34"/>
      <c r="IN182" s="34"/>
      <c r="IO182" s="34"/>
      <c r="IP182" s="34"/>
      <c r="IQ182" s="34"/>
      <c r="IR182" s="34"/>
      <c r="IS182" s="34"/>
      <c r="IT182" s="34"/>
      <c r="IU182" s="34"/>
      <c r="IV182" s="34"/>
    </row>
    <row r="183" spans="1:256">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c r="CX183" s="34"/>
      <c r="CY183" s="34"/>
      <c r="CZ183" s="34"/>
      <c r="DA183" s="34"/>
      <c r="DB183" s="34"/>
      <c r="DC183" s="34"/>
      <c r="DD183" s="34"/>
      <c r="DE183" s="34"/>
      <c r="DF183" s="34"/>
      <c r="DG183" s="34"/>
      <c r="DH183" s="34"/>
      <c r="DI183" s="34"/>
      <c r="DJ183" s="34"/>
      <c r="DK183" s="34"/>
      <c r="DL183" s="34"/>
      <c r="DM183" s="34"/>
      <c r="DN183" s="34"/>
      <c r="DO183" s="34"/>
      <c r="DP183" s="34"/>
      <c r="DQ183" s="34"/>
      <c r="DR183" s="34"/>
      <c r="DS183" s="34"/>
      <c r="DT183" s="34"/>
      <c r="DU183" s="34"/>
      <c r="DV183" s="34"/>
      <c r="DW183" s="34"/>
      <c r="DX183" s="34"/>
      <c r="DY183" s="34"/>
      <c r="DZ183" s="34"/>
      <c r="EA183" s="34"/>
      <c r="EB183" s="34"/>
      <c r="EC183" s="34"/>
      <c r="ED183" s="34"/>
      <c r="EE183" s="34"/>
      <c r="EF183" s="34"/>
      <c r="EG183" s="34"/>
      <c r="EH183" s="34"/>
      <c r="EI183" s="34"/>
      <c r="EJ183" s="34"/>
      <c r="EK183" s="34"/>
      <c r="EL183" s="34"/>
      <c r="EM183" s="34"/>
      <c r="EN183" s="34"/>
      <c r="EO183" s="34"/>
      <c r="EP183" s="34"/>
      <c r="EQ183" s="34"/>
      <c r="ER183" s="34"/>
      <c r="ES183" s="34"/>
      <c r="ET183" s="34"/>
      <c r="EU183" s="34"/>
      <c r="EV183" s="34"/>
      <c r="EW183" s="34"/>
      <c r="EX183" s="34"/>
      <c r="EY183" s="34"/>
      <c r="EZ183" s="34"/>
      <c r="FA183" s="34"/>
      <c r="FB183" s="34"/>
      <c r="FC183" s="34"/>
      <c r="FD183" s="34"/>
      <c r="FE183" s="34"/>
      <c r="FF183" s="34"/>
      <c r="FG183" s="34"/>
      <c r="FH183" s="34"/>
      <c r="FI183" s="34"/>
      <c r="FJ183" s="34"/>
      <c r="FK183" s="34"/>
      <c r="FL183" s="34"/>
      <c r="FM183" s="34"/>
      <c r="FN183" s="34"/>
      <c r="FO183" s="34"/>
      <c r="FP183" s="34"/>
      <c r="FQ183" s="34"/>
      <c r="FR183" s="34"/>
      <c r="FS183" s="34"/>
      <c r="FT183" s="34"/>
      <c r="FU183" s="34"/>
      <c r="FV183" s="34"/>
      <c r="FW183" s="34"/>
      <c r="FX183" s="34"/>
      <c r="FY183" s="34"/>
      <c r="FZ183" s="34"/>
      <c r="GA183" s="34"/>
      <c r="GB183" s="34"/>
      <c r="GC183" s="34"/>
      <c r="GD183" s="34"/>
      <c r="GE183" s="34"/>
      <c r="GF183" s="34"/>
      <c r="GG183" s="34"/>
      <c r="GH183" s="34"/>
      <c r="GI183" s="34"/>
      <c r="GJ183" s="34"/>
      <c r="GK183" s="34"/>
      <c r="GL183" s="34"/>
      <c r="GM183" s="34"/>
      <c r="GN183" s="34"/>
      <c r="GO183" s="34"/>
      <c r="GP183" s="34"/>
      <c r="GQ183" s="34"/>
      <c r="GR183" s="34"/>
      <c r="GS183" s="34"/>
      <c r="GT183" s="34"/>
      <c r="GU183" s="34"/>
      <c r="GV183" s="34"/>
      <c r="GW183" s="34"/>
      <c r="GX183" s="34"/>
      <c r="GY183" s="34"/>
      <c r="GZ183" s="34"/>
      <c r="HA183" s="34"/>
      <c r="HB183" s="34"/>
      <c r="HC183" s="34"/>
      <c r="HD183" s="34"/>
      <c r="HE183" s="34"/>
      <c r="HF183" s="34"/>
      <c r="HG183" s="34"/>
      <c r="HH183" s="34"/>
      <c r="HI183" s="34"/>
      <c r="HJ183" s="34"/>
      <c r="HK183" s="34"/>
      <c r="HL183" s="34"/>
      <c r="HM183" s="34"/>
      <c r="HN183" s="34"/>
      <c r="HO183" s="34"/>
      <c r="HP183" s="34"/>
      <c r="HQ183" s="34"/>
      <c r="HR183" s="34"/>
      <c r="HS183" s="34"/>
      <c r="HT183" s="34"/>
      <c r="HU183" s="34"/>
      <c r="HV183" s="34"/>
      <c r="HW183" s="34"/>
      <c r="HX183" s="34"/>
      <c r="HY183" s="34"/>
      <c r="HZ183" s="34"/>
      <c r="IA183" s="34"/>
      <c r="IB183" s="34"/>
      <c r="IC183" s="34"/>
      <c r="ID183" s="34"/>
      <c r="IE183" s="34"/>
      <c r="IF183" s="34"/>
      <c r="IG183" s="34"/>
      <c r="IH183" s="34"/>
      <c r="II183" s="34"/>
      <c r="IJ183" s="34"/>
      <c r="IK183" s="34"/>
      <c r="IL183" s="34"/>
      <c r="IM183" s="34"/>
      <c r="IN183" s="34"/>
      <c r="IO183" s="34"/>
      <c r="IP183" s="34"/>
      <c r="IQ183" s="34"/>
      <c r="IR183" s="34"/>
      <c r="IS183" s="34"/>
      <c r="IT183" s="34"/>
      <c r="IU183" s="34"/>
      <c r="IV183" s="34"/>
    </row>
    <row r="184" spans="1:256" ht="15.75">
      <c r="A184" s="940" t="s">
        <v>428</v>
      </c>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c r="CS184" s="34"/>
      <c r="CT184" s="34"/>
      <c r="CU184" s="34"/>
      <c r="CV184" s="34"/>
      <c r="CW184" s="34"/>
      <c r="CX184" s="34"/>
      <c r="CY184" s="34"/>
      <c r="CZ184" s="34"/>
      <c r="DA184" s="34"/>
      <c r="DB184" s="34"/>
      <c r="DC184" s="34"/>
      <c r="DD184" s="34"/>
      <c r="DE184" s="34"/>
      <c r="DF184" s="34"/>
      <c r="DG184" s="34"/>
      <c r="DH184" s="34"/>
      <c r="DI184" s="34"/>
      <c r="DJ184" s="34"/>
      <c r="DK184" s="34"/>
      <c r="DL184" s="34"/>
      <c r="DM184" s="34"/>
      <c r="DN184" s="34"/>
      <c r="DO184" s="34"/>
      <c r="DP184" s="34"/>
      <c r="DQ184" s="34"/>
      <c r="DR184" s="34"/>
      <c r="DS184" s="34"/>
      <c r="DT184" s="34"/>
      <c r="DU184" s="34"/>
      <c r="DV184" s="34"/>
      <c r="DW184" s="34"/>
      <c r="DX184" s="34"/>
      <c r="DY184" s="34"/>
      <c r="DZ184" s="34"/>
      <c r="EA184" s="34"/>
      <c r="EB184" s="34"/>
      <c r="EC184" s="34"/>
      <c r="ED184" s="34"/>
      <c r="EE184" s="34"/>
      <c r="EF184" s="34"/>
      <c r="EG184" s="34"/>
      <c r="EH184" s="34"/>
      <c r="EI184" s="34"/>
      <c r="EJ184" s="34"/>
      <c r="EK184" s="34"/>
      <c r="EL184" s="34"/>
      <c r="EM184" s="34"/>
      <c r="EN184" s="34"/>
      <c r="EO184" s="34"/>
      <c r="EP184" s="34"/>
      <c r="EQ184" s="34"/>
      <c r="ER184" s="34"/>
      <c r="ES184" s="34"/>
      <c r="ET184" s="34"/>
      <c r="EU184" s="34"/>
      <c r="EV184" s="34"/>
      <c r="EW184" s="34"/>
      <c r="EX184" s="34"/>
      <c r="EY184" s="34"/>
      <c r="EZ184" s="34"/>
      <c r="FA184" s="34"/>
      <c r="FB184" s="34"/>
      <c r="FC184" s="34"/>
      <c r="FD184" s="34"/>
      <c r="FE184" s="34"/>
      <c r="FF184" s="34"/>
      <c r="FG184" s="34"/>
      <c r="FH184" s="34"/>
      <c r="FI184" s="34"/>
      <c r="FJ184" s="34"/>
      <c r="FK184" s="34"/>
      <c r="FL184" s="34"/>
      <c r="FM184" s="34"/>
      <c r="FN184" s="34"/>
      <c r="FO184" s="34"/>
      <c r="FP184" s="34"/>
      <c r="FQ184" s="34"/>
      <c r="FR184" s="34"/>
      <c r="FS184" s="34"/>
      <c r="FT184" s="34"/>
      <c r="FU184" s="34"/>
      <c r="FV184" s="34"/>
      <c r="FW184" s="34"/>
      <c r="FX184" s="34"/>
      <c r="FY184" s="34"/>
      <c r="FZ184" s="34"/>
      <c r="GA184" s="34"/>
      <c r="GB184" s="34"/>
      <c r="GC184" s="34"/>
      <c r="GD184" s="34"/>
      <c r="GE184" s="34"/>
      <c r="GF184" s="34"/>
      <c r="GG184" s="34"/>
      <c r="GH184" s="34"/>
      <c r="GI184" s="34"/>
      <c r="GJ184" s="34"/>
      <c r="GK184" s="34"/>
      <c r="GL184" s="34"/>
      <c r="GM184" s="34"/>
      <c r="GN184" s="34"/>
      <c r="GO184" s="34"/>
      <c r="GP184" s="34"/>
      <c r="GQ184" s="34"/>
      <c r="GR184" s="34"/>
      <c r="GS184" s="34"/>
      <c r="GT184" s="34"/>
      <c r="GU184" s="34"/>
      <c r="GV184" s="34"/>
      <c r="GW184" s="34"/>
      <c r="GX184" s="34"/>
      <c r="GY184" s="34"/>
      <c r="GZ184" s="34"/>
      <c r="HA184" s="34"/>
      <c r="HB184" s="34"/>
      <c r="HC184" s="34"/>
      <c r="HD184" s="34"/>
      <c r="HE184" s="34"/>
      <c r="HF184" s="34"/>
      <c r="HG184" s="34"/>
      <c r="HH184" s="34"/>
      <c r="HI184" s="34"/>
      <c r="HJ184" s="34"/>
      <c r="HK184" s="34"/>
      <c r="HL184" s="34"/>
      <c r="HM184" s="34"/>
      <c r="HN184" s="34"/>
      <c r="HO184" s="34"/>
      <c r="HP184" s="34"/>
      <c r="HQ184" s="34"/>
      <c r="HR184" s="34"/>
      <c r="HS184" s="34"/>
      <c r="HT184" s="34"/>
      <c r="HU184" s="34"/>
      <c r="HV184" s="34"/>
      <c r="HW184" s="34"/>
      <c r="HX184" s="34"/>
      <c r="HY184" s="34"/>
      <c r="HZ184" s="34"/>
      <c r="IA184" s="34"/>
      <c r="IB184" s="34"/>
      <c r="IC184" s="34"/>
      <c r="ID184" s="34"/>
      <c r="IE184" s="34"/>
      <c r="IF184" s="34"/>
      <c r="IG184" s="34"/>
      <c r="IH184" s="34"/>
      <c r="II184" s="34"/>
      <c r="IJ184" s="34"/>
      <c r="IK184" s="34"/>
      <c r="IL184" s="34"/>
      <c r="IM184" s="34"/>
      <c r="IN184" s="34"/>
      <c r="IO184" s="34"/>
      <c r="IP184" s="34"/>
      <c r="IQ184" s="34"/>
      <c r="IR184" s="34"/>
      <c r="IS184" s="34"/>
      <c r="IT184" s="34"/>
      <c r="IU184" s="34"/>
      <c r="IV184" s="34"/>
    </row>
    <row r="185" spans="1:256">
      <c r="A185" s="34" t="s">
        <v>429</v>
      </c>
      <c r="B185" s="34"/>
      <c r="C185" s="521">
        <f>C175</f>
        <v>0</v>
      </c>
      <c r="D185" s="521"/>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D185" s="34"/>
      <c r="CE185" s="34"/>
      <c r="CF185" s="34"/>
      <c r="CG185" s="34"/>
      <c r="CH185" s="34"/>
      <c r="CI185" s="34"/>
      <c r="CJ185" s="34"/>
      <c r="CK185" s="34"/>
      <c r="CL185" s="34"/>
      <c r="CM185" s="34"/>
      <c r="CN185" s="34"/>
      <c r="CO185" s="34"/>
      <c r="CP185" s="34"/>
      <c r="CQ185" s="34"/>
      <c r="CR185" s="34"/>
      <c r="CS185" s="34"/>
      <c r="CT185" s="34"/>
      <c r="CU185" s="34"/>
      <c r="CV185" s="34"/>
      <c r="CW185" s="34"/>
      <c r="CX185" s="34"/>
      <c r="CY185" s="34"/>
      <c r="CZ185" s="34"/>
      <c r="DA185" s="34"/>
      <c r="DB185" s="34"/>
      <c r="DC185" s="34"/>
      <c r="DD185" s="34"/>
      <c r="DE185" s="34"/>
      <c r="DF185" s="34"/>
      <c r="DG185" s="34"/>
      <c r="DH185" s="34"/>
      <c r="DI185" s="34"/>
      <c r="DJ185" s="34"/>
      <c r="DK185" s="34"/>
      <c r="DL185" s="34"/>
      <c r="DM185" s="34"/>
      <c r="DN185" s="34"/>
      <c r="DO185" s="34"/>
      <c r="DP185" s="34"/>
      <c r="DQ185" s="34"/>
      <c r="DR185" s="34"/>
      <c r="DS185" s="34"/>
      <c r="DT185" s="34"/>
      <c r="DU185" s="34"/>
      <c r="DV185" s="34"/>
      <c r="DW185" s="34"/>
      <c r="DX185" s="34"/>
      <c r="DY185" s="34"/>
      <c r="DZ185" s="34"/>
      <c r="EA185" s="34"/>
      <c r="EB185" s="34"/>
      <c r="EC185" s="34"/>
      <c r="ED185" s="34"/>
      <c r="EE185" s="34"/>
      <c r="EF185" s="34"/>
      <c r="EG185" s="34"/>
      <c r="EH185" s="34"/>
      <c r="EI185" s="34"/>
      <c r="EJ185" s="34"/>
      <c r="EK185" s="34"/>
      <c r="EL185" s="34"/>
      <c r="EM185" s="34"/>
      <c r="EN185" s="34"/>
      <c r="EO185" s="34"/>
      <c r="EP185" s="34"/>
      <c r="EQ185" s="34"/>
      <c r="ER185" s="34"/>
      <c r="ES185" s="34"/>
      <c r="ET185" s="34"/>
      <c r="EU185" s="34"/>
      <c r="EV185" s="34"/>
      <c r="EW185" s="34"/>
      <c r="EX185" s="34"/>
      <c r="EY185" s="34"/>
      <c r="EZ185" s="34"/>
      <c r="FA185" s="34"/>
      <c r="FB185" s="34"/>
      <c r="FC185" s="34"/>
      <c r="FD185" s="34"/>
      <c r="FE185" s="34"/>
      <c r="FF185" s="34"/>
      <c r="FG185" s="34"/>
      <c r="FH185" s="34"/>
      <c r="FI185" s="34"/>
      <c r="FJ185" s="34"/>
      <c r="FK185" s="34"/>
      <c r="FL185" s="34"/>
      <c r="FM185" s="34"/>
      <c r="FN185" s="34"/>
      <c r="FO185" s="34"/>
      <c r="FP185" s="34"/>
      <c r="FQ185" s="34"/>
      <c r="FR185" s="34"/>
      <c r="FS185" s="34"/>
      <c r="FT185" s="34"/>
      <c r="FU185" s="34"/>
      <c r="FV185" s="34"/>
      <c r="FW185" s="34"/>
      <c r="FX185" s="34"/>
      <c r="FY185" s="34"/>
      <c r="FZ185" s="34"/>
      <c r="GA185" s="34"/>
      <c r="GB185" s="34"/>
      <c r="GC185" s="34"/>
      <c r="GD185" s="34"/>
      <c r="GE185" s="34"/>
      <c r="GF185" s="34"/>
      <c r="GG185" s="34"/>
      <c r="GH185" s="34"/>
      <c r="GI185" s="34"/>
      <c r="GJ185" s="34"/>
      <c r="GK185" s="34"/>
      <c r="GL185" s="34"/>
      <c r="GM185" s="34"/>
      <c r="GN185" s="34"/>
      <c r="GO185" s="34"/>
      <c r="GP185" s="34"/>
      <c r="GQ185" s="34"/>
      <c r="GR185" s="34"/>
      <c r="GS185" s="34"/>
      <c r="GT185" s="34"/>
      <c r="GU185" s="34"/>
      <c r="GV185" s="34"/>
      <c r="GW185" s="34"/>
      <c r="GX185" s="34"/>
      <c r="GY185" s="34"/>
      <c r="GZ185" s="34"/>
      <c r="HA185" s="34"/>
      <c r="HB185" s="34"/>
      <c r="HC185" s="34"/>
      <c r="HD185" s="34"/>
      <c r="HE185" s="34"/>
      <c r="HF185" s="34"/>
      <c r="HG185" s="34"/>
      <c r="HH185" s="34"/>
      <c r="HI185" s="34"/>
      <c r="HJ185" s="34"/>
      <c r="HK185" s="34"/>
      <c r="HL185" s="34"/>
      <c r="HM185" s="34"/>
      <c r="HN185" s="34"/>
      <c r="HO185" s="34"/>
      <c r="HP185" s="34"/>
      <c r="HQ185" s="34"/>
      <c r="HR185" s="34"/>
      <c r="HS185" s="34"/>
      <c r="HT185" s="34"/>
      <c r="HU185" s="34"/>
      <c r="HV185" s="34"/>
      <c r="HW185" s="34"/>
      <c r="HX185" s="34"/>
      <c r="HY185" s="34"/>
      <c r="HZ185" s="34"/>
      <c r="IA185" s="34"/>
      <c r="IB185" s="34"/>
      <c r="IC185" s="34"/>
      <c r="ID185" s="34"/>
      <c r="IE185" s="34"/>
      <c r="IF185" s="34"/>
      <c r="IG185" s="34"/>
      <c r="IH185" s="34"/>
      <c r="II185" s="34"/>
      <c r="IJ185" s="34"/>
      <c r="IK185" s="34"/>
      <c r="IL185" s="34"/>
      <c r="IM185" s="34"/>
      <c r="IN185" s="34"/>
      <c r="IO185" s="34"/>
      <c r="IP185" s="34"/>
      <c r="IQ185" s="34"/>
      <c r="IR185" s="34"/>
      <c r="IS185" s="34"/>
      <c r="IT185" s="34"/>
      <c r="IU185" s="34"/>
      <c r="IV185" s="34"/>
    </row>
    <row r="186" spans="1:256">
      <c r="A186" s="34" t="s">
        <v>430</v>
      </c>
      <c r="B186" s="34"/>
      <c r="C186" s="521">
        <f>C96</f>
        <v>10841917.074818267</v>
      </c>
      <c r="D186" s="521"/>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c r="DQ186" s="34"/>
      <c r="DR186" s="34"/>
      <c r="DS186" s="34"/>
      <c r="DT186" s="34"/>
      <c r="DU186" s="34"/>
      <c r="DV186" s="34"/>
      <c r="DW186" s="34"/>
      <c r="DX186" s="34"/>
      <c r="DY186" s="34"/>
      <c r="DZ186" s="34"/>
      <c r="EA186" s="34"/>
      <c r="EB186" s="34"/>
      <c r="EC186" s="34"/>
      <c r="ED186" s="34"/>
      <c r="EE186" s="34"/>
      <c r="EF186" s="34"/>
      <c r="EG186" s="34"/>
      <c r="EH186" s="34"/>
      <c r="EI186" s="34"/>
      <c r="EJ186" s="34"/>
      <c r="EK186" s="34"/>
      <c r="EL186" s="34"/>
      <c r="EM186" s="34"/>
      <c r="EN186" s="34"/>
      <c r="EO186" s="34"/>
      <c r="EP186" s="34"/>
      <c r="EQ186" s="34"/>
      <c r="ER186" s="34"/>
      <c r="ES186" s="34"/>
      <c r="ET186" s="34"/>
      <c r="EU186" s="34"/>
      <c r="EV186" s="34"/>
      <c r="EW186" s="34"/>
      <c r="EX186" s="34"/>
      <c r="EY186" s="34"/>
      <c r="EZ186" s="34"/>
      <c r="FA186" s="34"/>
      <c r="FB186" s="34"/>
      <c r="FC186" s="34"/>
      <c r="FD186" s="34"/>
      <c r="FE186" s="34"/>
      <c r="FF186" s="34"/>
      <c r="FG186" s="34"/>
      <c r="FH186" s="34"/>
      <c r="FI186" s="34"/>
      <c r="FJ186" s="34"/>
      <c r="FK186" s="34"/>
      <c r="FL186" s="34"/>
      <c r="FM186" s="34"/>
      <c r="FN186" s="34"/>
      <c r="FO186" s="34"/>
      <c r="FP186" s="34"/>
      <c r="FQ186" s="34"/>
      <c r="FR186" s="34"/>
      <c r="FS186" s="34"/>
      <c r="FT186" s="34"/>
      <c r="FU186" s="34"/>
      <c r="FV186" s="34"/>
      <c r="FW186" s="34"/>
      <c r="FX186" s="34"/>
      <c r="FY186" s="34"/>
      <c r="FZ186" s="34"/>
      <c r="GA186" s="34"/>
      <c r="GB186" s="34"/>
      <c r="GC186" s="34"/>
      <c r="GD186" s="34"/>
      <c r="GE186" s="34"/>
      <c r="GF186" s="34"/>
      <c r="GG186" s="34"/>
      <c r="GH186" s="34"/>
      <c r="GI186" s="34"/>
      <c r="GJ186" s="34"/>
      <c r="GK186" s="34"/>
      <c r="GL186" s="34"/>
      <c r="GM186" s="34"/>
      <c r="GN186" s="34"/>
      <c r="GO186" s="34"/>
      <c r="GP186" s="34"/>
      <c r="GQ186" s="34"/>
      <c r="GR186" s="34"/>
      <c r="GS186" s="34"/>
      <c r="GT186" s="34"/>
      <c r="GU186" s="34"/>
      <c r="GV186" s="34"/>
      <c r="GW186" s="34"/>
      <c r="GX186" s="34"/>
      <c r="GY186" s="34"/>
      <c r="GZ186" s="34"/>
      <c r="HA186" s="34"/>
      <c r="HB186" s="34"/>
      <c r="HC186" s="34"/>
      <c r="HD186" s="34"/>
      <c r="HE186" s="34"/>
      <c r="HF186" s="34"/>
      <c r="HG186" s="34"/>
      <c r="HH186" s="34"/>
      <c r="HI186" s="34"/>
      <c r="HJ186" s="34"/>
      <c r="HK186" s="34"/>
      <c r="HL186" s="34"/>
      <c r="HM186" s="34"/>
      <c r="HN186" s="34"/>
      <c r="HO186" s="34"/>
      <c r="HP186" s="34"/>
      <c r="HQ186" s="34"/>
      <c r="HR186" s="34"/>
      <c r="HS186" s="34"/>
      <c r="HT186" s="34"/>
      <c r="HU186" s="34"/>
      <c r="HV186" s="34"/>
      <c r="HW186" s="34"/>
      <c r="HX186" s="34"/>
      <c r="HY186" s="34"/>
      <c r="HZ186" s="34"/>
      <c r="IA186" s="34"/>
      <c r="IB186" s="34"/>
      <c r="IC186" s="34"/>
      <c r="ID186" s="34"/>
      <c r="IE186" s="34"/>
      <c r="IF186" s="34"/>
      <c r="IG186" s="34"/>
      <c r="IH186" s="34"/>
      <c r="II186" s="34"/>
      <c r="IJ186" s="34"/>
      <c r="IK186" s="34"/>
      <c r="IL186" s="34"/>
      <c r="IM186" s="34"/>
      <c r="IN186" s="34"/>
      <c r="IO186" s="34"/>
      <c r="IP186" s="34"/>
      <c r="IQ186" s="34"/>
      <c r="IR186" s="34"/>
      <c r="IS186" s="34"/>
      <c r="IT186" s="34"/>
      <c r="IU186" s="34"/>
      <c r="IV186" s="34"/>
    </row>
    <row r="187" spans="1:256">
      <c r="A187" s="34" t="s">
        <v>431</v>
      </c>
      <c r="B187" s="34"/>
      <c r="C187" s="942">
        <f>IF(ISERR(C185/C186)," ",C185/C186)</f>
        <v>0</v>
      </c>
      <c r="D187" s="942"/>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c r="CX187" s="34"/>
      <c r="CY187" s="34"/>
      <c r="CZ187" s="34"/>
      <c r="DA187" s="34"/>
      <c r="DB187" s="34"/>
      <c r="DC187" s="34"/>
      <c r="DD187" s="34"/>
      <c r="DE187" s="34"/>
      <c r="DF187" s="34"/>
      <c r="DG187" s="34"/>
      <c r="DH187" s="34"/>
      <c r="DI187" s="34"/>
      <c r="DJ187" s="34"/>
      <c r="DK187" s="34"/>
      <c r="DL187" s="34"/>
      <c r="DM187" s="34"/>
      <c r="DN187" s="34"/>
      <c r="DO187" s="34"/>
      <c r="DP187" s="34"/>
      <c r="DQ187" s="34"/>
      <c r="DR187" s="34"/>
      <c r="DS187" s="34"/>
      <c r="DT187" s="34"/>
      <c r="DU187" s="34"/>
      <c r="DV187" s="34"/>
      <c r="DW187" s="34"/>
      <c r="DX187" s="34"/>
      <c r="DY187" s="34"/>
      <c r="DZ187" s="34"/>
      <c r="EA187" s="34"/>
      <c r="EB187" s="34"/>
      <c r="EC187" s="34"/>
      <c r="ED187" s="34"/>
      <c r="EE187" s="34"/>
      <c r="EF187" s="34"/>
      <c r="EG187" s="34"/>
      <c r="EH187" s="34"/>
      <c r="EI187" s="34"/>
      <c r="EJ187" s="34"/>
      <c r="EK187" s="34"/>
      <c r="EL187" s="34"/>
      <c r="EM187" s="34"/>
      <c r="EN187" s="34"/>
      <c r="EO187" s="34"/>
      <c r="EP187" s="34"/>
      <c r="EQ187" s="34"/>
      <c r="ER187" s="34"/>
      <c r="ES187" s="34"/>
      <c r="ET187" s="34"/>
      <c r="EU187" s="34"/>
      <c r="EV187" s="34"/>
      <c r="EW187" s="34"/>
      <c r="EX187" s="34"/>
      <c r="EY187" s="34"/>
      <c r="EZ187" s="34"/>
      <c r="FA187" s="34"/>
      <c r="FB187" s="34"/>
      <c r="FC187" s="34"/>
      <c r="FD187" s="34"/>
      <c r="FE187" s="34"/>
      <c r="FF187" s="34"/>
      <c r="FG187" s="34"/>
      <c r="FH187" s="34"/>
      <c r="FI187" s="34"/>
      <c r="FJ187" s="34"/>
      <c r="FK187" s="34"/>
      <c r="FL187" s="34"/>
      <c r="FM187" s="34"/>
      <c r="FN187" s="34"/>
      <c r="FO187" s="34"/>
      <c r="FP187" s="34"/>
      <c r="FQ187" s="34"/>
      <c r="FR187" s="34"/>
      <c r="FS187" s="34"/>
      <c r="FT187" s="34"/>
      <c r="FU187" s="34"/>
      <c r="FV187" s="34"/>
      <c r="FW187" s="34"/>
      <c r="FX187" s="34"/>
      <c r="FY187" s="34"/>
      <c r="FZ187" s="34"/>
      <c r="GA187" s="34"/>
      <c r="GB187" s="34"/>
      <c r="GC187" s="34"/>
      <c r="GD187" s="34"/>
      <c r="GE187" s="34"/>
      <c r="GF187" s="34"/>
      <c r="GG187" s="34"/>
      <c r="GH187" s="34"/>
      <c r="GI187" s="34"/>
      <c r="GJ187" s="34"/>
      <c r="GK187" s="34"/>
      <c r="GL187" s="34"/>
      <c r="GM187" s="34"/>
      <c r="GN187" s="34"/>
      <c r="GO187" s="34"/>
      <c r="GP187" s="34"/>
      <c r="GQ187" s="34"/>
      <c r="GR187" s="34"/>
      <c r="GS187" s="34"/>
      <c r="GT187" s="34"/>
      <c r="GU187" s="34"/>
      <c r="GV187" s="34"/>
      <c r="GW187" s="34"/>
      <c r="GX187" s="34"/>
      <c r="GY187" s="34"/>
      <c r="GZ187" s="34"/>
      <c r="HA187" s="34"/>
      <c r="HB187" s="34"/>
      <c r="HC187" s="34"/>
      <c r="HD187" s="34"/>
      <c r="HE187" s="34"/>
      <c r="HF187" s="34"/>
      <c r="HG187" s="34"/>
      <c r="HH187" s="34"/>
      <c r="HI187" s="34"/>
      <c r="HJ187" s="34"/>
      <c r="HK187" s="34"/>
      <c r="HL187" s="34"/>
      <c r="HM187" s="34"/>
      <c r="HN187" s="34"/>
      <c r="HO187" s="34"/>
      <c r="HP187" s="34"/>
      <c r="HQ187" s="34"/>
      <c r="HR187" s="34"/>
      <c r="HS187" s="34"/>
      <c r="HT187" s="34"/>
      <c r="HU187" s="34"/>
      <c r="HV187" s="34"/>
      <c r="HW187" s="34"/>
      <c r="HX187" s="34"/>
      <c r="HY187" s="34"/>
      <c r="HZ187" s="34"/>
      <c r="IA187" s="34"/>
      <c r="IB187" s="34"/>
      <c r="IC187" s="34"/>
      <c r="ID187" s="34"/>
      <c r="IE187" s="34"/>
      <c r="IF187" s="34"/>
      <c r="IG187" s="34"/>
      <c r="IH187" s="34"/>
      <c r="II187" s="34"/>
      <c r="IJ187" s="34"/>
      <c r="IK187" s="34"/>
      <c r="IL187" s="34"/>
      <c r="IM187" s="34"/>
      <c r="IN187" s="34"/>
      <c r="IO187" s="34"/>
      <c r="IP187" s="34"/>
      <c r="IQ187" s="34"/>
      <c r="IR187" s="34"/>
      <c r="IS187" s="34"/>
      <c r="IT187" s="34"/>
      <c r="IU187" s="34"/>
      <c r="IV187" s="34"/>
    </row>
    <row r="188" spans="1:256">
      <c r="A188" s="34" t="s">
        <v>432</v>
      </c>
      <c r="B188" s="34"/>
      <c r="C188" s="942">
        <f>IF(ISERR(C34)," ",C34)</f>
        <v>3256595.0770789892</v>
      </c>
      <c r="D188" s="521"/>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D188" s="34"/>
      <c r="CE188" s="34"/>
      <c r="CF188" s="34"/>
      <c r="CG188" s="34"/>
      <c r="CH188" s="34"/>
      <c r="CI188" s="34"/>
      <c r="CJ188" s="34"/>
      <c r="CK188" s="34"/>
      <c r="CL188" s="34"/>
      <c r="CM188" s="34"/>
      <c r="CN188" s="34"/>
      <c r="CO188" s="34"/>
      <c r="CP188" s="34"/>
      <c r="CQ188" s="34"/>
      <c r="CR188" s="34"/>
      <c r="CS188" s="34"/>
      <c r="CT188" s="34"/>
      <c r="CU188" s="34"/>
      <c r="CV188" s="34"/>
      <c r="CW188" s="34"/>
      <c r="CX188" s="34"/>
      <c r="CY188" s="34"/>
      <c r="CZ188" s="34"/>
      <c r="DA188" s="34"/>
      <c r="DB188" s="34"/>
      <c r="DC188" s="34"/>
      <c r="DD188" s="34"/>
      <c r="DE188" s="34"/>
      <c r="DF188" s="34"/>
      <c r="DG188" s="34"/>
      <c r="DH188" s="34"/>
      <c r="DI188" s="34"/>
      <c r="DJ188" s="34"/>
      <c r="DK188" s="34"/>
      <c r="DL188" s="34"/>
      <c r="DM188" s="34"/>
      <c r="DN188" s="34"/>
      <c r="DO188" s="34"/>
      <c r="DP188" s="34"/>
      <c r="DQ188" s="34"/>
      <c r="DR188" s="34"/>
      <c r="DS188" s="34"/>
      <c r="DT188" s="34"/>
      <c r="DU188" s="34"/>
      <c r="DV188" s="34"/>
      <c r="DW188" s="34"/>
      <c r="DX188" s="34"/>
      <c r="DY188" s="34"/>
      <c r="DZ188" s="34"/>
      <c r="EA188" s="34"/>
      <c r="EB188" s="34"/>
      <c r="EC188" s="34"/>
      <c r="ED188" s="34"/>
      <c r="EE188" s="34"/>
      <c r="EF188" s="34"/>
      <c r="EG188" s="34"/>
      <c r="EH188" s="34"/>
      <c r="EI188" s="34"/>
      <c r="EJ188" s="34"/>
      <c r="EK188" s="34"/>
      <c r="EL188" s="34"/>
      <c r="EM188" s="34"/>
      <c r="EN188" s="34"/>
      <c r="EO188" s="34"/>
      <c r="EP188" s="34"/>
      <c r="EQ188" s="34"/>
      <c r="ER188" s="34"/>
      <c r="ES188" s="34"/>
      <c r="ET188" s="34"/>
      <c r="EU188" s="34"/>
      <c r="EV188" s="34"/>
      <c r="EW188" s="34"/>
      <c r="EX188" s="34"/>
      <c r="EY188" s="34"/>
      <c r="EZ188" s="34"/>
      <c r="FA188" s="34"/>
      <c r="FB188" s="34"/>
      <c r="FC188" s="34"/>
      <c r="FD188" s="34"/>
      <c r="FE188" s="34"/>
      <c r="FF188" s="34"/>
      <c r="FG188" s="34"/>
      <c r="FH188" s="34"/>
      <c r="FI188" s="34"/>
      <c r="FJ188" s="34"/>
      <c r="FK188" s="34"/>
      <c r="FL188" s="34"/>
      <c r="FM188" s="34"/>
      <c r="FN188" s="34"/>
      <c r="FO188" s="34"/>
      <c r="FP188" s="34"/>
      <c r="FQ188" s="34"/>
      <c r="FR188" s="34"/>
      <c r="FS188" s="34"/>
      <c r="FT188" s="34"/>
      <c r="FU188" s="34"/>
      <c r="FV188" s="34"/>
      <c r="FW188" s="34"/>
      <c r="FX188" s="34"/>
      <c r="FY188" s="34"/>
      <c r="FZ188" s="34"/>
      <c r="GA188" s="34"/>
      <c r="GB188" s="34"/>
      <c r="GC188" s="34"/>
      <c r="GD188" s="34"/>
      <c r="GE188" s="34"/>
      <c r="GF188" s="34"/>
      <c r="GG188" s="34"/>
      <c r="GH188" s="34"/>
      <c r="GI188" s="34"/>
      <c r="GJ188" s="34"/>
      <c r="GK188" s="34"/>
      <c r="GL188" s="34"/>
      <c r="GM188" s="34"/>
      <c r="GN188" s="34"/>
      <c r="GO188" s="34"/>
      <c r="GP188" s="34"/>
      <c r="GQ188" s="34"/>
      <c r="GR188" s="34"/>
      <c r="GS188" s="34"/>
      <c r="GT188" s="34"/>
      <c r="GU188" s="34"/>
      <c r="GV188" s="34"/>
      <c r="GW188" s="34"/>
      <c r="GX188" s="34"/>
      <c r="GY188" s="34"/>
      <c r="GZ188" s="34"/>
      <c r="HA188" s="34"/>
      <c r="HB188" s="34"/>
      <c r="HC188" s="34"/>
      <c r="HD188" s="34"/>
      <c r="HE188" s="34"/>
      <c r="HF188" s="34"/>
      <c r="HG188" s="34"/>
      <c r="HH188" s="34"/>
      <c r="HI188" s="34"/>
      <c r="HJ188" s="34"/>
      <c r="HK188" s="34"/>
      <c r="HL188" s="34"/>
      <c r="HM188" s="34"/>
      <c r="HN188" s="34"/>
      <c r="HO188" s="34"/>
      <c r="HP188" s="34"/>
      <c r="HQ188" s="34"/>
      <c r="HR188" s="34"/>
      <c r="HS188" s="34"/>
      <c r="HT188" s="34"/>
      <c r="HU188" s="34"/>
      <c r="HV188" s="34"/>
      <c r="HW188" s="34"/>
      <c r="HX188" s="34"/>
      <c r="HY188" s="34"/>
      <c r="HZ188" s="34"/>
      <c r="IA188" s="34"/>
      <c r="IB188" s="34"/>
      <c r="IC188" s="34"/>
      <c r="ID188" s="34"/>
      <c r="IE188" s="34"/>
      <c r="IF188" s="34"/>
      <c r="IG188" s="34"/>
      <c r="IH188" s="34"/>
      <c r="II188" s="34"/>
      <c r="IJ188" s="34"/>
      <c r="IK188" s="34"/>
      <c r="IL188" s="34"/>
      <c r="IM188" s="34"/>
      <c r="IN188" s="34"/>
      <c r="IO188" s="34"/>
      <c r="IP188" s="34"/>
      <c r="IQ188" s="34"/>
      <c r="IR188" s="34"/>
      <c r="IS188" s="34"/>
      <c r="IT188" s="34"/>
      <c r="IU188" s="34"/>
      <c r="IV188" s="34"/>
    </row>
    <row r="189" spans="1:256">
      <c r="A189" s="34" t="s">
        <v>433</v>
      </c>
      <c r="B189" s="34"/>
      <c r="C189" s="521">
        <f>C187*C188</f>
        <v>0</v>
      </c>
      <c r="D189" s="521"/>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c r="CX189" s="34"/>
      <c r="CY189" s="34"/>
      <c r="CZ189" s="34"/>
      <c r="DA189" s="34"/>
      <c r="DB189" s="34"/>
      <c r="DC189" s="34"/>
      <c r="DD189" s="34"/>
      <c r="DE189" s="34"/>
      <c r="DF189" s="34"/>
      <c r="DG189" s="34"/>
      <c r="DH189" s="34"/>
      <c r="DI189" s="34"/>
      <c r="DJ189" s="34"/>
      <c r="DK189" s="34"/>
      <c r="DL189" s="34"/>
      <c r="DM189" s="34"/>
      <c r="DN189" s="34"/>
      <c r="DO189" s="34"/>
      <c r="DP189" s="34"/>
      <c r="DQ189" s="34"/>
      <c r="DR189" s="34"/>
      <c r="DS189" s="34"/>
      <c r="DT189" s="34"/>
      <c r="DU189" s="34"/>
      <c r="DV189" s="34"/>
      <c r="DW189" s="34"/>
      <c r="DX189" s="34"/>
      <c r="DY189" s="34"/>
      <c r="DZ189" s="34"/>
      <c r="EA189" s="34"/>
      <c r="EB189" s="34"/>
      <c r="EC189" s="34"/>
      <c r="ED189" s="34"/>
      <c r="EE189" s="34"/>
      <c r="EF189" s="34"/>
      <c r="EG189" s="34"/>
      <c r="EH189" s="34"/>
      <c r="EI189" s="34"/>
      <c r="EJ189" s="34"/>
      <c r="EK189" s="34"/>
      <c r="EL189" s="34"/>
      <c r="EM189" s="34"/>
      <c r="EN189" s="34"/>
      <c r="EO189" s="34"/>
      <c r="EP189" s="34"/>
      <c r="EQ189" s="34"/>
      <c r="ER189" s="34"/>
      <c r="ES189" s="34"/>
      <c r="ET189" s="34"/>
      <c r="EU189" s="34"/>
      <c r="EV189" s="34"/>
      <c r="EW189" s="34"/>
      <c r="EX189" s="34"/>
      <c r="EY189" s="34"/>
      <c r="EZ189" s="34"/>
      <c r="FA189" s="34"/>
      <c r="FB189" s="34"/>
      <c r="FC189" s="34"/>
      <c r="FD189" s="34"/>
      <c r="FE189" s="34"/>
      <c r="FF189" s="34"/>
      <c r="FG189" s="34"/>
      <c r="FH189" s="34"/>
      <c r="FI189" s="34"/>
      <c r="FJ189" s="34"/>
      <c r="FK189" s="34"/>
      <c r="FL189" s="34"/>
      <c r="FM189" s="34"/>
      <c r="FN189" s="34"/>
      <c r="FO189" s="34"/>
      <c r="FP189" s="34"/>
      <c r="FQ189" s="34"/>
      <c r="FR189" s="34"/>
      <c r="FS189" s="34"/>
      <c r="FT189" s="34"/>
      <c r="FU189" s="34"/>
      <c r="FV189" s="34"/>
      <c r="FW189" s="34"/>
      <c r="FX189" s="34"/>
      <c r="FY189" s="34"/>
      <c r="FZ189" s="34"/>
      <c r="GA189" s="34"/>
      <c r="GB189" s="34"/>
      <c r="GC189" s="34"/>
      <c r="GD189" s="34"/>
      <c r="GE189" s="34"/>
      <c r="GF189" s="34"/>
      <c r="GG189" s="34"/>
      <c r="GH189" s="34"/>
      <c r="GI189" s="34"/>
      <c r="GJ189" s="34"/>
      <c r="GK189" s="34"/>
      <c r="GL189" s="34"/>
      <c r="GM189" s="34"/>
      <c r="GN189" s="34"/>
      <c r="GO189" s="34"/>
      <c r="GP189" s="34"/>
      <c r="GQ189" s="34"/>
      <c r="GR189" s="34"/>
      <c r="GS189" s="34"/>
      <c r="GT189" s="34"/>
      <c r="GU189" s="34"/>
      <c r="GV189" s="34"/>
      <c r="GW189" s="34"/>
      <c r="GX189" s="34"/>
      <c r="GY189" s="34"/>
      <c r="GZ189" s="34"/>
      <c r="HA189" s="34"/>
      <c r="HB189" s="34"/>
      <c r="HC189" s="34"/>
      <c r="HD189" s="34"/>
      <c r="HE189" s="34"/>
      <c r="HF189" s="34"/>
      <c r="HG189" s="34"/>
      <c r="HH189" s="34"/>
      <c r="HI189" s="34"/>
      <c r="HJ189" s="34"/>
      <c r="HK189" s="34"/>
      <c r="HL189" s="34"/>
      <c r="HM189" s="34"/>
      <c r="HN189" s="34"/>
      <c r="HO189" s="34"/>
      <c r="HP189" s="34"/>
      <c r="HQ189" s="34"/>
      <c r="HR189" s="34"/>
      <c r="HS189" s="34"/>
      <c r="HT189" s="34"/>
      <c r="HU189" s="34"/>
      <c r="HV189" s="34"/>
      <c r="HW189" s="34"/>
      <c r="HX189" s="34"/>
      <c r="HY189" s="34"/>
      <c r="HZ189" s="34"/>
      <c r="IA189" s="34"/>
      <c r="IB189" s="34"/>
      <c r="IC189" s="34"/>
      <c r="ID189" s="34"/>
      <c r="IE189" s="34"/>
      <c r="IF189" s="34"/>
      <c r="IG189" s="34"/>
      <c r="IH189" s="34"/>
      <c r="II189" s="34"/>
      <c r="IJ189" s="34"/>
      <c r="IK189" s="34"/>
      <c r="IL189" s="34"/>
      <c r="IM189" s="34"/>
      <c r="IN189" s="34"/>
      <c r="IO189" s="34"/>
      <c r="IP189" s="34"/>
      <c r="IQ189" s="34"/>
      <c r="IR189" s="34"/>
      <c r="IS189" s="34"/>
      <c r="IT189" s="34"/>
      <c r="IU189" s="34"/>
      <c r="IV189" s="34"/>
    </row>
    <row r="190" spans="1:256">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c r="DL190" s="34"/>
      <c r="DM190" s="34"/>
      <c r="DN190" s="34"/>
      <c r="DO190" s="34"/>
      <c r="DP190" s="34"/>
      <c r="DQ190" s="34"/>
      <c r="DR190" s="34"/>
      <c r="DS190" s="34"/>
      <c r="DT190" s="34"/>
      <c r="DU190" s="34"/>
      <c r="DV190" s="34"/>
      <c r="DW190" s="34"/>
      <c r="DX190" s="34"/>
      <c r="DY190" s="34"/>
      <c r="DZ190" s="34"/>
      <c r="EA190" s="34"/>
      <c r="EB190" s="34"/>
      <c r="EC190" s="34"/>
      <c r="ED190" s="34"/>
      <c r="EE190" s="34"/>
      <c r="EF190" s="34"/>
      <c r="EG190" s="34"/>
      <c r="EH190" s="34"/>
      <c r="EI190" s="34"/>
      <c r="EJ190" s="34"/>
      <c r="EK190" s="34"/>
      <c r="EL190" s="34"/>
      <c r="EM190" s="34"/>
      <c r="EN190" s="34"/>
      <c r="EO190" s="34"/>
      <c r="EP190" s="34"/>
      <c r="EQ190" s="34"/>
      <c r="ER190" s="34"/>
      <c r="ES190" s="34"/>
      <c r="ET190" s="34"/>
      <c r="EU190" s="34"/>
      <c r="EV190" s="34"/>
      <c r="EW190" s="34"/>
      <c r="EX190" s="34"/>
      <c r="EY190" s="34"/>
      <c r="EZ190" s="34"/>
      <c r="FA190" s="34"/>
      <c r="FB190" s="34"/>
      <c r="FC190" s="34"/>
      <c r="FD190" s="34"/>
      <c r="FE190" s="34"/>
      <c r="FF190" s="34"/>
      <c r="FG190" s="34"/>
      <c r="FH190" s="34"/>
      <c r="FI190" s="34"/>
      <c r="FJ190" s="34"/>
      <c r="FK190" s="34"/>
      <c r="FL190" s="34"/>
      <c r="FM190" s="34"/>
      <c r="FN190" s="34"/>
      <c r="FO190" s="34"/>
      <c r="FP190" s="34"/>
      <c r="FQ190" s="34"/>
      <c r="FR190" s="34"/>
      <c r="FS190" s="34"/>
      <c r="FT190" s="34"/>
      <c r="FU190" s="34"/>
      <c r="FV190" s="34"/>
      <c r="FW190" s="34"/>
      <c r="FX190" s="34"/>
      <c r="FY190" s="34"/>
      <c r="FZ190" s="34"/>
      <c r="GA190" s="34"/>
      <c r="GB190" s="34"/>
      <c r="GC190" s="34"/>
      <c r="GD190" s="34"/>
      <c r="GE190" s="34"/>
      <c r="GF190" s="34"/>
      <c r="GG190" s="34"/>
      <c r="GH190" s="34"/>
      <c r="GI190" s="34"/>
      <c r="GJ190" s="34"/>
      <c r="GK190" s="34"/>
      <c r="GL190" s="34"/>
      <c r="GM190" s="34"/>
      <c r="GN190" s="34"/>
      <c r="GO190" s="34"/>
      <c r="GP190" s="34"/>
      <c r="GQ190" s="34"/>
      <c r="GR190" s="34"/>
      <c r="GS190" s="34"/>
      <c r="GT190" s="34"/>
      <c r="GU190" s="34"/>
      <c r="GV190" s="34"/>
      <c r="GW190" s="34"/>
      <c r="GX190" s="34"/>
      <c r="GY190" s="34"/>
      <c r="GZ190" s="34"/>
      <c r="HA190" s="34"/>
      <c r="HB190" s="34"/>
      <c r="HC190" s="34"/>
      <c r="HD190" s="34"/>
      <c r="HE190" s="34"/>
      <c r="HF190" s="34"/>
      <c r="HG190" s="34"/>
      <c r="HH190" s="34"/>
      <c r="HI190" s="34"/>
      <c r="HJ190" s="34"/>
      <c r="HK190" s="34"/>
      <c r="HL190" s="34"/>
      <c r="HM190" s="34"/>
      <c r="HN190" s="34"/>
      <c r="HO190" s="34"/>
      <c r="HP190" s="34"/>
      <c r="HQ190" s="34"/>
      <c r="HR190" s="34"/>
      <c r="HS190" s="34"/>
      <c r="HT190" s="34"/>
      <c r="HU190" s="34"/>
      <c r="HV190" s="34"/>
      <c r="HW190" s="34"/>
      <c r="HX190" s="34"/>
      <c r="HY190" s="34"/>
      <c r="HZ190" s="34"/>
      <c r="IA190" s="34"/>
      <c r="IB190" s="34"/>
      <c r="IC190" s="34"/>
      <c r="ID190" s="34"/>
      <c r="IE190" s="34"/>
      <c r="IF190" s="34"/>
      <c r="IG190" s="34"/>
      <c r="IH190" s="34"/>
      <c r="II190" s="34"/>
      <c r="IJ190" s="34"/>
      <c r="IK190" s="34"/>
      <c r="IL190" s="34"/>
      <c r="IM190" s="34"/>
      <c r="IN190" s="34"/>
      <c r="IO190" s="34"/>
      <c r="IP190" s="34"/>
      <c r="IQ190" s="34"/>
      <c r="IR190" s="34"/>
      <c r="IS190" s="34"/>
      <c r="IT190" s="34"/>
      <c r="IU190" s="34"/>
      <c r="IV190" s="34"/>
    </row>
    <row r="191" spans="1:256" ht="15.75">
      <c r="A191" s="923"/>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c r="DL191" s="34"/>
      <c r="DM191" s="34"/>
      <c r="DN191" s="34"/>
      <c r="DO191" s="34"/>
      <c r="DP191" s="34"/>
      <c r="DQ191" s="34"/>
      <c r="DR191" s="34"/>
      <c r="DS191" s="34"/>
      <c r="DT191" s="34"/>
      <c r="DU191" s="34"/>
      <c r="DV191" s="34"/>
      <c r="DW191" s="34"/>
      <c r="DX191" s="34"/>
      <c r="DY191" s="34"/>
      <c r="DZ191" s="34"/>
      <c r="EA191" s="34"/>
      <c r="EB191" s="34"/>
      <c r="EC191" s="34"/>
      <c r="ED191" s="34"/>
      <c r="EE191" s="34"/>
      <c r="EF191" s="34"/>
      <c r="EG191" s="34"/>
      <c r="EH191" s="34"/>
      <c r="EI191" s="34"/>
      <c r="EJ191" s="34"/>
      <c r="EK191" s="34"/>
      <c r="EL191" s="34"/>
      <c r="EM191" s="34"/>
      <c r="EN191" s="34"/>
      <c r="EO191" s="34"/>
      <c r="EP191" s="34"/>
      <c r="EQ191" s="34"/>
      <c r="ER191" s="34"/>
      <c r="ES191" s="34"/>
      <c r="ET191" s="34"/>
      <c r="EU191" s="34"/>
      <c r="EV191" s="34"/>
      <c r="EW191" s="34"/>
      <c r="EX191" s="34"/>
      <c r="EY191" s="34"/>
      <c r="EZ191" s="34"/>
      <c r="FA191" s="34"/>
      <c r="FB191" s="34"/>
      <c r="FC191" s="34"/>
      <c r="FD191" s="34"/>
      <c r="FE191" s="34"/>
      <c r="FF191" s="34"/>
      <c r="FG191" s="34"/>
      <c r="FH191" s="34"/>
      <c r="FI191" s="34"/>
      <c r="FJ191" s="34"/>
      <c r="FK191" s="34"/>
      <c r="FL191" s="34"/>
      <c r="FM191" s="34"/>
      <c r="FN191" s="34"/>
      <c r="FO191" s="34"/>
      <c r="FP191" s="34"/>
      <c r="FQ191" s="34"/>
      <c r="FR191" s="34"/>
      <c r="FS191" s="34"/>
      <c r="FT191" s="34"/>
      <c r="FU191" s="34"/>
      <c r="FV191" s="34"/>
      <c r="FW191" s="34"/>
      <c r="FX191" s="34"/>
      <c r="FY191" s="34"/>
      <c r="FZ191" s="34"/>
      <c r="GA191" s="34"/>
      <c r="GB191" s="34"/>
      <c r="GC191" s="34"/>
      <c r="GD191" s="34"/>
      <c r="GE191" s="34"/>
      <c r="GF191" s="34"/>
      <c r="GG191" s="34"/>
      <c r="GH191" s="34"/>
      <c r="GI191" s="34"/>
      <c r="GJ191" s="34"/>
      <c r="GK191" s="34"/>
      <c r="GL191" s="34"/>
      <c r="GM191" s="34"/>
      <c r="GN191" s="34"/>
      <c r="GO191" s="34"/>
      <c r="GP191" s="34"/>
      <c r="GQ191" s="34"/>
      <c r="GR191" s="34"/>
      <c r="GS191" s="34"/>
      <c r="GT191" s="34"/>
      <c r="GU191" s="34"/>
      <c r="GV191" s="34"/>
      <c r="GW191" s="34"/>
      <c r="GX191" s="34"/>
      <c r="GY191" s="34"/>
      <c r="GZ191" s="34"/>
      <c r="HA191" s="34"/>
      <c r="HB191" s="34"/>
      <c r="HC191" s="34"/>
      <c r="HD191" s="34"/>
      <c r="HE191" s="34"/>
      <c r="HF191" s="34"/>
      <c r="HG191" s="34"/>
      <c r="HH191" s="34"/>
      <c r="HI191" s="34"/>
      <c r="HJ191" s="34"/>
      <c r="HK191" s="34"/>
      <c r="HL191" s="34"/>
      <c r="HM191" s="34"/>
      <c r="HN191" s="34"/>
      <c r="HO191" s="34"/>
      <c r="HP191" s="34"/>
      <c r="HQ191" s="34"/>
      <c r="HR191" s="34"/>
      <c r="HS191" s="34"/>
      <c r="HT191" s="34"/>
      <c r="HU191" s="34"/>
      <c r="HV191" s="34"/>
      <c r="HW191" s="34"/>
      <c r="HX191" s="34"/>
      <c r="HY191" s="34"/>
      <c r="HZ191" s="34"/>
      <c r="IA191" s="34"/>
      <c r="IB191" s="34"/>
      <c r="IC191" s="34"/>
      <c r="ID191" s="34"/>
      <c r="IE191" s="34"/>
      <c r="IF191" s="34"/>
      <c r="IG191" s="34"/>
      <c r="IH191" s="34"/>
      <c r="II191" s="34"/>
      <c r="IJ191" s="34"/>
      <c r="IK191" s="34"/>
      <c r="IL191" s="34"/>
      <c r="IM191" s="34"/>
      <c r="IN191" s="34"/>
      <c r="IO191" s="34"/>
      <c r="IP191" s="34"/>
      <c r="IQ191" s="34"/>
      <c r="IR191" s="34"/>
      <c r="IS191" s="34"/>
      <c r="IT191" s="34"/>
      <c r="IU191" s="34"/>
      <c r="IV191" s="34"/>
    </row>
    <row r="192" spans="1:256">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c r="DQ192" s="34"/>
      <c r="DR192" s="34"/>
      <c r="DS192" s="34"/>
      <c r="DT192" s="34"/>
      <c r="DU192" s="34"/>
      <c r="DV192" s="34"/>
      <c r="DW192" s="34"/>
      <c r="DX192" s="34"/>
      <c r="DY192" s="34"/>
      <c r="DZ192" s="34"/>
      <c r="EA192" s="34"/>
      <c r="EB192" s="34"/>
      <c r="EC192" s="34"/>
      <c r="ED192" s="34"/>
      <c r="EE192" s="34"/>
      <c r="EF192" s="34"/>
      <c r="EG192" s="34"/>
      <c r="EH192" s="34"/>
      <c r="EI192" s="34"/>
      <c r="EJ192" s="34"/>
      <c r="EK192" s="34"/>
      <c r="EL192" s="34"/>
      <c r="EM192" s="34"/>
      <c r="EN192" s="34"/>
      <c r="EO192" s="34"/>
      <c r="EP192" s="34"/>
      <c r="EQ192" s="34"/>
      <c r="ER192" s="34"/>
      <c r="ES192" s="34"/>
      <c r="ET192" s="34"/>
      <c r="EU192" s="34"/>
      <c r="EV192" s="34"/>
      <c r="EW192" s="34"/>
      <c r="EX192" s="34"/>
      <c r="EY192" s="34"/>
      <c r="EZ192" s="34"/>
      <c r="FA192" s="34"/>
      <c r="FB192" s="34"/>
      <c r="FC192" s="34"/>
      <c r="FD192" s="34"/>
      <c r="FE192" s="34"/>
      <c r="FF192" s="34"/>
      <c r="FG192" s="34"/>
      <c r="FH192" s="34"/>
      <c r="FI192" s="34"/>
      <c r="FJ192" s="34"/>
      <c r="FK192" s="34"/>
      <c r="FL192" s="34"/>
      <c r="FM192" s="34"/>
      <c r="FN192" s="34"/>
      <c r="FO192" s="34"/>
      <c r="FP192" s="34"/>
      <c r="FQ192" s="34"/>
      <c r="FR192" s="34"/>
      <c r="FS192" s="34"/>
      <c r="FT192" s="34"/>
      <c r="FU192" s="34"/>
      <c r="FV192" s="34"/>
      <c r="FW192" s="34"/>
      <c r="FX192" s="34"/>
      <c r="FY192" s="34"/>
      <c r="FZ192" s="34"/>
      <c r="GA192" s="34"/>
      <c r="GB192" s="34"/>
      <c r="GC192" s="34"/>
      <c r="GD192" s="34"/>
      <c r="GE192" s="34"/>
      <c r="GF192" s="34"/>
      <c r="GG192" s="34"/>
      <c r="GH192" s="34"/>
      <c r="GI192" s="34"/>
      <c r="GJ192" s="34"/>
      <c r="GK192" s="34"/>
      <c r="GL192" s="34"/>
      <c r="GM192" s="34"/>
      <c r="GN192" s="34"/>
      <c r="GO192" s="34"/>
      <c r="GP192" s="34"/>
      <c r="GQ192" s="34"/>
      <c r="GR192" s="34"/>
      <c r="GS192" s="34"/>
      <c r="GT192" s="34"/>
      <c r="GU192" s="34"/>
      <c r="GV192" s="34"/>
      <c r="GW192" s="34"/>
      <c r="GX192" s="34"/>
      <c r="GY192" s="34"/>
      <c r="GZ192" s="34"/>
      <c r="HA192" s="34"/>
      <c r="HB192" s="34"/>
      <c r="HC192" s="34"/>
      <c r="HD192" s="34"/>
      <c r="HE192" s="34"/>
      <c r="HF192" s="34"/>
      <c r="HG192" s="34"/>
      <c r="HH192" s="34"/>
      <c r="HI192" s="34"/>
      <c r="HJ192" s="34"/>
      <c r="HK192" s="34"/>
      <c r="HL192" s="34"/>
      <c r="HM192" s="34"/>
      <c r="HN192" s="34"/>
      <c r="HO192" s="34"/>
      <c r="HP192" s="34"/>
      <c r="HQ192" s="34"/>
      <c r="HR192" s="34"/>
      <c r="HS192" s="34"/>
      <c r="HT192" s="34"/>
      <c r="HU192" s="34"/>
      <c r="HV192" s="34"/>
      <c r="HW192" s="34"/>
      <c r="HX192" s="34"/>
      <c r="HY192" s="34"/>
      <c r="HZ192" s="34"/>
      <c r="IA192" s="34"/>
      <c r="IB192" s="34"/>
      <c r="IC192" s="34"/>
      <c r="ID192" s="34"/>
      <c r="IE192" s="34"/>
      <c r="IF192" s="34"/>
      <c r="IG192" s="34"/>
      <c r="IH192" s="34"/>
      <c r="II192" s="34"/>
      <c r="IJ192" s="34"/>
      <c r="IK192" s="34"/>
      <c r="IL192" s="34"/>
      <c r="IM192" s="34"/>
      <c r="IN192" s="34"/>
      <c r="IO192" s="34"/>
      <c r="IP192" s="34"/>
      <c r="IQ192" s="34"/>
      <c r="IR192" s="34"/>
      <c r="IS192" s="34"/>
      <c r="IT192" s="34"/>
      <c r="IU192" s="34"/>
      <c r="IV192" s="34"/>
    </row>
    <row r="193" spans="1:256">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c r="DQ193" s="34"/>
      <c r="DR193" s="34"/>
      <c r="DS193" s="34"/>
      <c r="DT193" s="34"/>
      <c r="DU193" s="34"/>
      <c r="DV193" s="34"/>
      <c r="DW193" s="34"/>
      <c r="DX193" s="34"/>
      <c r="DY193" s="34"/>
      <c r="DZ193" s="34"/>
      <c r="EA193" s="34"/>
      <c r="EB193" s="34"/>
      <c r="EC193" s="34"/>
      <c r="ED193" s="34"/>
      <c r="EE193" s="34"/>
      <c r="EF193" s="34"/>
      <c r="EG193" s="34"/>
      <c r="EH193" s="34"/>
      <c r="EI193" s="34"/>
      <c r="EJ193" s="34"/>
      <c r="EK193" s="34"/>
      <c r="EL193" s="34"/>
      <c r="EM193" s="34"/>
      <c r="EN193" s="34"/>
      <c r="EO193" s="34"/>
      <c r="EP193" s="34"/>
      <c r="EQ193" s="34"/>
      <c r="ER193" s="34"/>
      <c r="ES193" s="34"/>
      <c r="ET193" s="34"/>
      <c r="EU193" s="34"/>
      <c r="EV193" s="34"/>
      <c r="EW193" s="34"/>
      <c r="EX193" s="34"/>
      <c r="EY193" s="34"/>
      <c r="EZ193" s="34"/>
      <c r="FA193" s="34"/>
      <c r="FB193" s="34"/>
      <c r="FC193" s="34"/>
      <c r="FD193" s="34"/>
      <c r="FE193" s="34"/>
      <c r="FF193" s="34"/>
      <c r="FG193" s="34"/>
      <c r="FH193" s="34"/>
      <c r="FI193" s="34"/>
      <c r="FJ193" s="34"/>
      <c r="FK193" s="34"/>
      <c r="FL193" s="34"/>
      <c r="FM193" s="34"/>
      <c r="FN193" s="34"/>
      <c r="FO193" s="34"/>
      <c r="FP193" s="34"/>
      <c r="FQ193" s="34"/>
      <c r="FR193" s="34"/>
      <c r="FS193" s="34"/>
      <c r="FT193" s="34"/>
      <c r="FU193" s="34"/>
      <c r="FV193" s="34"/>
      <c r="FW193" s="34"/>
      <c r="FX193" s="34"/>
      <c r="FY193" s="34"/>
      <c r="FZ193" s="34"/>
      <c r="GA193" s="34"/>
      <c r="GB193" s="34"/>
      <c r="GC193" s="34"/>
      <c r="GD193" s="34"/>
      <c r="GE193" s="34"/>
      <c r="GF193" s="34"/>
      <c r="GG193" s="34"/>
      <c r="GH193" s="34"/>
      <c r="GI193" s="34"/>
      <c r="GJ193" s="34"/>
      <c r="GK193" s="34"/>
      <c r="GL193" s="34"/>
      <c r="GM193" s="34"/>
      <c r="GN193" s="34"/>
      <c r="GO193" s="34"/>
      <c r="GP193" s="34"/>
      <c r="GQ193" s="34"/>
      <c r="GR193" s="34"/>
      <c r="GS193" s="34"/>
      <c r="GT193" s="34"/>
      <c r="GU193" s="34"/>
      <c r="GV193" s="34"/>
      <c r="GW193" s="34"/>
      <c r="GX193" s="34"/>
      <c r="GY193" s="34"/>
      <c r="GZ193" s="34"/>
      <c r="HA193" s="34"/>
      <c r="HB193" s="34"/>
      <c r="HC193" s="34"/>
      <c r="HD193" s="34"/>
      <c r="HE193" s="34"/>
      <c r="HF193" s="34"/>
      <c r="HG193" s="34"/>
      <c r="HH193" s="34"/>
      <c r="HI193" s="34"/>
      <c r="HJ193" s="34"/>
      <c r="HK193" s="34"/>
      <c r="HL193" s="34"/>
      <c r="HM193" s="34"/>
      <c r="HN193" s="34"/>
      <c r="HO193" s="34"/>
      <c r="HP193" s="34"/>
      <c r="HQ193" s="34"/>
      <c r="HR193" s="34"/>
      <c r="HS193" s="34"/>
      <c r="HT193" s="34"/>
      <c r="HU193" s="34"/>
      <c r="HV193" s="34"/>
      <c r="HW193" s="34"/>
      <c r="HX193" s="34"/>
      <c r="HY193" s="34"/>
      <c r="HZ193" s="34"/>
      <c r="IA193" s="34"/>
      <c r="IB193" s="34"/>
      <c r="IC193" s="34"/>
      <c r="ID193" s="34"/>
      <c r="IE193" s="34"/>
      <c r="IF193" s="34"/>
      <c r="IG193" s="34"/>
      <c r="IH193" s="34"/>
      <c r="II193" s="34"/>
      <c r="IJ193" s="34"/>
      <c r="IK193" s="34"/>
      <c r="IL193" s="34"/>
      <c r="IM193" s="34"/>
      <c r="IN193" s="34"/>
      <c r="IO193" s="34"/>
      <c r="IP193" s="34"/>
      <c r="IQ193" s="34"/>
      <c r="IR193" s="34"/>
      <c r="IS193" s="34"/>
      <c r="IT193" s="34"/>
      <c r="IU193" s="34"/>
      <c r="IV193" s="34"/>
    </row>
    <row r="194" spans="1:256" ht="15.75">
      <c r="A194" s="934" t="s">
        <v>434</v>
      </c>
      <c r="B194" s="297"/>
      <c r="C194" s="297"/>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c r="DQ194" s="34"/>
      <c r="DR194" s="34"/>
      <c r="DS194" s="34"/>
      <c r="DT194" s="34"/>
      <c r="DU194" s="34"/>
      <c r="DV194" s="34"/>
      <c r="DW194" s="34"/>
      <c r="DX194" s="34"/>
      <c r="DY194" s="34"/>
      <c r="DZ194" s="34"/>
      <c r="EA194" s="34"/>
      <c r="EB194" s="34"/>
      <c r="EC194" s="34"/>
      <c r="ED194" s="34"/>
      <c r="EE194" s="34"/>
      <c r="EF194" s="34"/>
      <c r="EG194" s="34"/>
      <c r="EH194" s="34"/>
      <c r="EI194" s="34"/>
      <c r="EJ194" s="34"/>
      <c r="EK194" s="34"/>
      <c r="EL194" s="34"/>
      <c r="EM194" s="34"/>
      <c r="EN194" s="34"/>
      <c r="EO194" s="34"/>
      <c r="EP194" s="34"/>
      <c r="EQ194" s="34"/>
      <c r="ER194" s="34"/>
      <c r="ES194" s="34"/>
      <c r="ET194" s="34"/>
      <c r="EU194" s="34"/>
      <c r="EV194" s="34"/>
      <c r="EW194" s="34"/>
      <c r="EX194" s="34"/>
      <c r="EY194" s="34"/>
      <c r="EZ194" s="34"/>
      <c r="FA194" s="34"/>
      <c r="FB194" s="34"/>
      <c r="FC194" s="34"/>
      <c r="FD194" s="34"/>
      <c r="FE194" s="34"/>
      <c r="FF194" s="34"/>
      <c r="FG194" s="34"/>
      <c r="FH194" s="34"/>
      <c r="FI194" s="34"/>
      <c r="FJ194" s="34"/>
      <c r="FK194" s="34"/>
      <c r="FL194" s="34"/>
      <c r="FM194" s="34"/>
      <c r="FN194" s="34"/>
      <c r="FO194" s="34"/>
      <c r="FP194" s="34"/>
      <c r="FQ194" s="34"/>
      <c r="FR194" s="34"/>
      <c r="FS194" s="34"/>
      <c r="FT194" s="34"/>
      <c r="FU194" s="34"/>
      <c r="FV194" s="34"/>
      <c r="FW194" s="34"/>
      <c r="FX194" s="34"/>
      <c r="FY194" s="34"/>
      <c r="FZ194" s="34"/>
      <c r="GA194" s="34"/>
      <c r="GB194" s="34"/>
      <c r="GC194" s="34"/>
      <c r="GD194" s="34"/>
      <c r="GE194" s="34"/>
      <c r="GF194" s="34"/>
      <c r="GG194" s="34"/>
      <c r="GH194" s="34"/>
      <c r="GI194" s="34"/>
      <c r="GJ194" s="34"/>
      <c r="GK194" s="34"/>
      <c r="GL194" s="34"/>
      <c r="GM194" s="34"/>
      <c r="GN194" s="34"/>
      <c r="GO194" s="34"/>
      <c r="GP194" s="34"/>
      <c r="GQ194" s="34"/>
      <c r="GR194" s="34"/>
      <c r="GS194" s="34"/>
      <c r="GT194" s="34"/>
      <c r="GU194" s="34"/>
      <c r="GV194" s="34"/>
      <c r="GW194" s="34"/>
      <c r="GX194" s="34"/>
      <c r="GY194" s="34"/>
      <c r="GZ194" s="34"/>
      <c r="HA194" s="34"/>
      <c r="HB194" s="34"/>
      <c r="HC194" s="34"/>
      <c r="HD194" s="34"/>
      <c r="HE194" s="34"/>
      <c r="HF194" s="34"/>
      <c r="HG194" s="34"/>
      <c r="HH194" s="34"/>
      <c r="HI194" s="34"/>
      <c r="HJ194" s="34"/>
      <c r="HK194" s="34"/>
      <c r="HL194" s="34"/>
      <c r="HM194" s="34"/>
      <c r="HN194" s="34"/>
      <c r="HO194" s="34"/>
      <c r="HP194" s="34"/>
      <c r="HQ194" s="34"/>
      <c r="HR194" s="34"/>
      <c r="HS194" s="34"/>
      <c r="HT194" s="34"/>
      <c r="HU194" s="34"/>
      <c r="HV194" s="34"/>
      <c r="HW194" s="34"/>
      <c r="HX194" s="34"/>
      <c r="HY194" s="34"/>
      <c r="HZ194" s="34"/>
      <c r="IA194" s="34"/>
      <c r="IB194" s="34"/>
      <c r="IC194" s="34"/>
      <c r="ID194" s="34"/>
      <c r="IE194" s="34"/>
      <c r="IF194" s="34"/>
      <c r="IG194" s="34"/>
      <c r="IH194" s="34"/>
      <c r="II194" s="34"/>
      <c r="IJ194" s="34"/>
      <c r="IK194" s="34"/>
      <c r="IL194" s="34"/>
      <c r="IM194" s="34"/>
      <c r="IN194" s="34"/>
      <c r="IO194" s="34"/>
      <c r="IP194" s="34"/>
      <c r="IQ194" s="34"/>
      <c r="IR194" s="34"/>
      <c r="IS194" s="34"/>
      <c r="IT194" s="34"/>
      <c r="IU194" s="34"/>
      <c r="IV194" s="34"/>
    </row>
    <row r="195" spans="1:256">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c r="DQ195" s="34"/>
      <c r="DR195" s="34"/>
      <c r="DS195" s="34"/>
      <c r="DT195" s="34"/>
      <c r="DU195" s="34"/>
      <c r="DV195" s="34"/>
      <c r="DW195" s="34"/>
      <c r="DX195" s="34"/>
      <c r="DY195" s="34"/>
      <c r="DZ195" s="34"/>
      <c r="EA195" s="34"/>
      <c r="EB195" s="34"/>
      <c r="EC195" s="34"/>
      <c r="ED195" s="34"/>
      <c r="EE195" s="34"/>
      <c r="EF195" s="34"/>
      <c r="EG195" s="34"/>
      <c r="EH195" s="34"/>
      <c r="EI195" s="34"/>
      <c r="EJ195" s="34"/>
      <c r="EK195" s="34"/>
      <c r="EL195" s="34"/>
      <c r="EM195" s="34"/>
      <c r="EN195" s="34"/>
      <c r="EO195" s="34"/>
      <c r="EP195" s="34"/>
      <c r="EQ195" s="34"/>
      <c r="ER195" s="34"/>
      <c r="ES195" s="34"/>
      <c r="ET195" s="34"/>
      <c r="EU195" s="34"/>
      <c r="EV195" s="34"/>
      <c r="EW195" s="34"/>
      <c r="EX195" s="34"/>
      <c r="EY195" s="34"/>
      <c r="EZ195" s="34"/>
      <c r="FA195" s="34"/>
      <c r="FB195" s="34"/>
      <c r="FC195" s="34"/>
      <c r="FD195" s="34"/>
      <c r="FE195" s="34"/>
      <c r="FF195" s="34"/>
      <c r="FG195" s="34"/>
      <c r="FH195" s="34"/>
      <c r="FI195" s="34"/>
      <c r="FJ195" s="34"/>
      <c r="FK195" s="34"/>
      <c r="FL195" s="34"/>
      <c r="FM195" s="34"/>
      <c r="FN195" s="34"/>
      <c r="FO195" s="34"/>
      <c r="FP195" s="34"/>
      <c r="FQ195" s="34"/>
      <c r="FR195" s="34"/>
      <c r="FS195" s="34"/>
      <c r="FT195" s="34"/>
      <c r="FU195" s="34"/>
      <c r="FV195" s="34"/>
      <c r="FW195" s="34"/>
      <c r="FX195" s="34"/>
      <c r="FY195" s="34"/>
      <c r="FZ195" s="34"/>
      <c r="GA195" s="34"/>
      <c r="GB195" s="34"/>
      <c r="GC195" s="34"/>
      <c r="GD195" s="34"/>
      <c r="GE195" s="34"/>
      <c r="GF195" s="34"/>
      <c r="GG195" s="34"/>
      <c r="GH195" s="34"/>
      <c r="GI195" s="34"/>
      <c r="GJ195" s="34"/>
      <c r="GK195" s="34"/>
      <c r="GL195" s="34"/>
      <c r="GM195" s="34"/>
      <c r="GN195" s="34"/>
      <c r="GO195" s="34"/>
      <c r="GP195" s="34"/>
      <c r="GQ195" s="34"/>
      <c r="GR195" s="34"/>
      <c r="GS195" s="34"/>
      <c r="GT195" s="34"/>
      <c r="GU195" s="34"/>
      <c r="GV195" s="34"/>
      <c r="GW195" s="34"/>
      <c r="GX195" s="34"/>
      <c r="GY195" s="34"/>
      <c r="GZ195" s="34"/>
      <c r="HA195" s="34"/>
      <c r="HB195" s="34"/>
      <c r="HC195" s="34"/>
      <c r="HD195" s="34"/>
      <c r="HE195" s="34"/>
      <c r="HF195" s="34"/>
      <c r="HG195" s="34"/>
      <c r="HH195" s="34"/>
      <c r="HI195" s="34"/>
      <c r="HJ195" s="34"/>
      <c r="HK195" s="34"/>
      <c r="HL195" s="34"/>
      <c r="HM195" s="34"/>
      <c r="HN195" s="34"/>
      <c r="HO195" s="34"/>
      <c r="HP195" s="34"/>
      <c r="HQ195" s="34"/>
      <c r="HR195" s="34"/>
      <c r="HS195" s="34"/>
      <c r="HT195" s="34"/>
      <c r="HU195" s="34"/>
      <c r="HV195" s="34"/>
      <c r="HW195" s="34"/>
      <c r="HX195" s="34"/>
      <c r="HY195" s="34"/>
      <c r="HZ195" s="34"/>
      <c r="IA195" s="34"/>
      <c r="IB195" s="34"/>
      <c r="IC195" s="34"/>
      <c r="ID195" s="34"/>
      <c r="IE195" s="34"/>
      <c r="IF195" s="34"/>
      <c r="IG195" s="34"/>
      <c r="IH195" s="34"/>
      <c r="II195" s="34"/>
      <c r="IJ195" s="34"/>
      <c r="IK195" s="34"/>
      <c r="IL195" s="34"/>
      <c r="IM195" s="34"/>
      <c r="IN195" s="34"/>
      <c r="IO195" s="34"/>
      <c r="IP195" s="34"/>
      <c r="IQ195" s="34"/>
      <c r="IR195" s="34"/>
      <c r="IS195" s="34"/>
      <c r="IT195" s="34"/>
      <c r="IU195" s="34"/>
      <c r="IV195" s="34"/>
    </row>
    <row r="196" spans="1:256">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c r="ET196" s="34"/>
      <c r="EU196" s="34"/>
      <c r="EV196" s="34"/>
      <c r="EW196" s="34"/>
      <c r="EX196" s="34"/>
      <c r="EY196" s="34"/>
      <c r="EZ196" s="34"/>
      <c r="FA196" s="34"/>
      <c r="FB196" s="34"/>
      <c r="FC196" s="34"/>
      <c r="FD196" s="34"/>
      <c r="FE196" s="34"/>
      <c r="FF196" s="34"/>
      <c r="FG196" s="34"/>
      <c r="FH196" s="34"/>
      <c r="FI196" s="34"/>
      <c r="FJ196" s="34"/>
      <c r="FK196" s="34"/>
      <c r="FL196" s="34"/>
      <c r="FM196" s="34"/>
      <c r="FN196" s="34"/>
      <c r="FO196" s="34"/>
      <c r="FP196" s="34"/>
      <c r="FQ196" s="34"/>
      <c r="FR196" s="34"/>
      <c r="FS196" s="34"/>
      <c r="FT196" s="34"/>
      <c r="FU196" s="34"/>
      <c r="FV196" s="34"/>
      <c r="FW196" s="34"/>
      <c r="FX196" s="34"/>
      <c r="FY196" s="34"/>
      <c r="FZ196" s="34"/>
      <c r="GA196" s="34"/>
      <c r="GB196" s="34"/>
      <c r="GC196" s="34"/>
      <c r="GD196" s="34"/>
      <c r="GE196" s="34"/>
      <c r="GF196" s="34"/>
      <c r="GG196" s="34"/>
      <c r="GH196" s="34"/>
      <c r="GI196" s="34"/>
      <c r="GJ196" s="34"/>
      <c r="GK196" s="34"/>
      <c r="GL196" s="34"/>
      <c r="GM196" s="34"/>
      <c r="GN196" s="34"/>
      <c r="GO196" s="34"/>
      <c r="GP196" s="34"/>
      <c r="GQ196" s="34"/>
      <c r="GR196" s="34"/>
      <c r="GS196" s="34"/>
      <c r="GT196" s="34"/>
      <c r="GU196" s="34"/>
      <c r="GV196" s="34"/>
      <c r="GW196" s="34"/>
      <c r="GX196" s="34"/>
      <c r="GY196" s="34"/>
      <c r="GZ196" s="34"/>
      <c r="HA196" s="34"/>
      <c r="HB196" s="34"/>
      <c r="HC196" s="34"/>
      <c r="HD196" s="34"/>
      <c r="HE196" s="34"/>
      <c r="HF196" s="34"/>
      <c r="HG196" s="34"/>
      <c r="HH196" s="34"/>
      <c r="HI196" s="34"/>
      <c r="HJ196" s="34"/>
      <c r="HK196" s="34"/>
      <c r="HL196" s="34"/>
      <c r="HM196" s="34"/>
      <c r="HN196" s="34"/>
      <c r="HO196" s="34"/>
      <c r="HP196" s="34"/>
      <c r="HQ196" s="34"/>
      <c r="HR196" s="34"/>
      <c r="HS196" s="34"/>
      <c r="HT196" s="34"/>
      <c r="HU196" s="34"/>
      <c r="HV196" s="34"/>
      <c r="HW196" s="34"/>
      <c r="HX196" s="34"/>
      <c r="HY196" s="34"/>
      <c r="HZ196" s="34"/>
      <c r="IA196" s="34"/>
      <c r="IB196" s="34"/>
      <c r="IC196" s="34"/>
      <c r="ID196" s="34"/>
      <c r="IE196" s="34"/>
      <c r="IF196" s="34"/>
      <c r="IG196" s="34"/>
      <c r="IH196" s="34"/>
      <c r="II196" s="34"/>
      <c r="IJ196" s="34"/>
      <c r="IK196" s="34"/>
      <c r="IL196" s="34"/>
      <c r="IM196" s="34"/>
      <c r="IN196" s="34"/>
      <c r="IO196" s="34"/>
      <c r="IP196" s="34"/>
      <c r="IQ196" s="34"/>
      <c r="IR196" s="34"/>
      <c r="IS196" s="34"/>
      <c r="IT196" s="34"/>
      <c r="IU196" s="34"/>
      <c r="IV196" s="34"/>
    </row>
    <row r="197" spans="1:256">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c r="DQ197" s="34"/>
      <c r="DR197" s="34"/>
      <c r="DS197" s="34"/>
      <c r="DT197" s="34"/>
      <c r="DU197" s="34"/>
      <c r="DV197" s="34"/>
      <c r="DW197" s="34"/>
      <c r="DX197" s="34"/>
      <c r="DY197" s="34"/>
      <c r="DZ197" s="34"/>
      <c r="EA197" s="34"/>
      <c r="EB197" s="34"/>
      <c r="EC197" s="34"/>
      <c r="ED197" s="34"/>
      <c r="EE197" s="34"/>
      <c r="EF197" s="34"/>
      <c r="EG197" s="34"/>
      <c r="EH197" s="34"/>
      <c r="EI197" s="34"/>
      <c r="EJ197" s="34"/>
      <c r="EK197" s="34"/>
      <c r="EL197" s="34"/>
      <c r="EM197" s="34"/>
      <c r="EN197" s="34"/>
      <c r="EO197" s="34"/>
      <c r="EP197" s="34"/>
      <c r="EQ197" s="34"/>
      <c r="ER197" s="34"/>
      <c r="ES197" s="34"/>
      <c r="ET197" s="34"/>
      <c r="EU197" s="34"/>
      <c r="EV197" s="34"/>
      <c r="EW197" s="34"/>
      <c r="EX197" s="34"/>
      <c r="EY197" s="34"/>
      <c r="EZ197" s="34"/>
      <c r="FA197" s="34"/>
      <c r="FB197" s="34"/>
      <c r="FC197" s="34"/>
      <c r="FD197" s="34"/>
      <c r="FE197" s="34"/>
      <c r="FF197" s="34"/>
      <c r="FG197" s="34"/>
      <c r="FH197" s="34"/>
      <c r="FI197" s="34"/>
      <c r="FJ197" s="34"/>
      <c r="FK197" s="34"/>
      <c r="FL197" s="34"/>
      <c r="FM197" s="34"/>
      <c r="FN197" s="34"/>
      <c r="FO197" s="34"/>
      <c r="FP197" s="34"/>
      <c r="FQ197" s="34"/>
      <c r="FR197" s="34"/>
      <c r="FS197" s="34"/>
      <c r="FT197" s="34"/>
      <c r="FU197" s="34"/>
      <c r="FV197" s="34"/>
      <c r="FW197" s="34"/>
      <c r="FX197" s="34"/>
      <c r="FY197" s="34"/>
      <c r="FZ197" s="34"/>
      <c r="GA197" s="34"/>
      <c r="GB197" s="34"/>
      <c r="GC197" s="34"/>
      <c r="GD197" s="34"/>
      <c r="GE197" s="34"/>
      <c r="GF197" s="34"/>
      <c r="GG197" s="34"/>
      <c r="GH197" s="34"/>
      <c r="GI197" s="34"/>
      <c r="GJ197" s="34"/>
      <c r="GK197" s="34"/>
      <c r="GL197" s="34"/>
      <c r="GM197" s="34"/>
      <c r="GN197" s="34"/>
      <c r="GO197" s="34"/>
      <c r="GP197" s="34"/>
      <c r="GQ197" s="34"/>
      <c r="GR197" s="34"/>
      <c r="GS197" s="34"/>
      <c r="GT197" s="34"/>
      <c r="GU197" s="34"/>
      <c r="GV197" s="34"/>
      <c r="GW197" s="34"/>
      <c r="GX197" s="34"/>
      <c r="GY197" s="34"/>
      <c r="GZ197" s="34"/>
      <c r="HA197" s="34"/>
      <c r="HB197" s="34"/>
      <c r="HC197" s="34"/>
      <c r="HD197" s="34"/>
      <c r="HE197" s="34"/>
      <c r="HF197" s="34"/>
      <c r="HG197" s="34"/>
      <c r="HH197" s="34"/>
      <c r="HI197" s="34"/>
      <c r="HJ197" s="34"/>
      <c r="HK197" s="34"/>
      <c r="HL197" s="34"/>
      <c r="HM197" s="34"/>
      <c r="HN197" s="34"/>
      <c r="HO197" s="34"/>
      <c r="HP197" s="34"/>
      <c r="HQ197" s="34"/>
      <c r="HR197" s="34"/>
      <c r="HS197" s="34"/>
      <c r="HT197" s="34"/>
      <c r="HU197" s="34"/>
      <c r="HV197" s="34"/>
      <c r="HW197" s="34"/>
      <c r="HX197" s="34"/>
      <c r="HY197" s="34"/>
      <c r="HZ197" s="34"/>
      <c r="IA197" s="34"/>
      <c r="IB197" s="34"/>
      <c r="IC197" s="34"/>
      <c r="ID197" s="34"/>
      <c r="IE197" s="34"/>
      <c r="IF197" s="34"/>
      <c r="IG197" s="34"/>
      <c r="IH197" s="34"/>
      <c r="II197" s="34"/>
      <c r="IJ197" s="34"/>
      <c r="IK197" s="34"/>
      <c r="IL197" s="34"/>
      <c r="IM197" s="34"/>
      <c r="IN197" s="34"/>
      <c r="IO197" s="34"/>
      <c r="IP197" s="34"/>
      <c r="IQ197" s="34"/>
      <c r="IR197" s="34"/>
      <c r="IS197" s="34"/>
      <c r="IT197" s="34"/>
      <c r="IU197" s="34"/>
      <c r="IV197" s="34"/>
    </row>
    <row r="198" spans="1:256" ht="15.75">
      <c r="A198" s="34"/>
      <c r="B198" s="925" t="s">
        <v>2382</v>
      </c>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c r="DQ198" s="34"/>
      <c r="DR198" s="34"/>
      <c r="DS198" s="34"/>
      <c r="DT198" s="34"/>
      <c r="DU198" s="34"/>
      <c r="DV198" s="34"/>
      <c r="DW198" s="34"/>
      <c r="DX198" s="34"/>
      <c r="DY198" s="34"/>
      <c r="DZ198" s="34"/>
      <c r="EA198" s="34"/>
      <c r="EB198" s="34"/>
      <c r="EC198" s="34"/>
      <c r="ED198" s="34"/>
      <c r="EE198" s="34"/>
      <c r="EF198" s="34"/>
      <c r="EG198" s="34"/>
      <c r="EH198" s="34"/>
      <c r="EI198" s="34"/>
      <c r="EJ198" s="34"/>
      <c r="EK198" s="34"/>
      <c r="EL198" s="34"/>
      <c r="EM198" s="34"/>
      <c r="EN198" s="34"/>
      <c r="EO198" s="34"/>
      <c r="EP198" s="34"/>
      <c r="EQ198" s="34"/>
      <c r="ER198" s="34"/>
      <c r="ES198" s="34"/>
      <c r="ET198" s="34"/>
      <c r="EU198" s="34"/>
      <c r="EV198" s="34"/>
      <c r="EW198" s="34"/>
      <c r="EX198" s="34"/>
      <c r="EY198" s="34"/>
      <c r="EZ198" s="34"/>
      <c r="FA198" s="34"/>
      <c r="FB198" s="34"/>
      <c r="FC198" s="34"/>
      <c r="FD198" s="34"/>
      <c r="FE198" s="34"/>
      <c r="FF198" s="34"/>
      <c r="FG198" s="34"/>
      <c r="FH198" s="34"/>
      <c r="FI198" s="34"/>
      <c r="FJ198" s="34"/>
      <c r="FK198" s="34"/>
      <c r="FL198" s="34"/>
      <c r="FM198" s="34"/>
      <c r="FN198" s="34"/>
      <c r="FO198" s="34"/>
      <c r="FP198" s="34"/>
      <c r="FQ198" s="34"/>
      <c r="FR198" s="34"/>
      <c r="FS198" s="34"/>
      <c r="FT198" s="34"/>
      <c r="FU198" s="34"/>
      <c r="FV198" s="34"/>
      <c r="FW198" s="34"/>
      <c r="FX198" s="34"/>
      <c r="FY198" s="34"/>
      <c r="FZ198" s="34"/>
      <c r="GA198" s="34"/>
      <c r="GB198" s="34"/>
      <c r="GC198" s="34"/>
      <c r="GD198" s="34"/>
      <c r="GE198" s="34"/>
      <c r="GF198" s="34"/>
      <c r="GG198" s="34"/>
      <c r="GH198" s="34"/>
      <c r="GI198" s="34"/>
      <c r="GJ198" s="34"/>
      <c r="GK198" s="34"/>
      <c r="GL198" s="34"/>
      <c r="GM198" s="34"/>
      <c r="GN198" s="34"/>
      <c r="GO198" s="34"/>
      <c r="GP198" s="34"/>
      <c r="GQ198" s="34"/>
      <c r="GR198" s="34"/>
      <c r="GS198" s="34"/>
      <c r="GT198" s="34"/>
      <c r="GU198" s="34"/>
      <c r="GV198" s="34"/>
      <c r="GW198" s="34"/>
      <c r="GX198" s="34"/>
      <c r="GY198" s="34"/>
      <c r="GZ198" s="34"/>
      <c r="HA198" s="34"/>
      <c r="HB198" s="34"/>
      <c r="HC198" s="34"/>
      <c r="HD198" s="34"/>
      <c r="HE198" s="34"/>
      <c r="HF198" s="34"/>
      <c r="HG198" s="34"/>
      <c r="HH198" s="34"/>
      <c r="HI198" s="34"/>
      <c r="HJ198" s="34"/>
      <c r="HK198" s="34"/>
      <c r="HL198" s="34"/>
      <c r="HM198" s="34"/>
      <c r="HN198" s="34"/>
      <c r="HO198" s="34"/>
      <c r="HP198" s="34"/>
      <c r="HQ198" s="34"/>
      <c r="HR198" s="34"/>
      <c r="HS198" s="34"/>
      <c r="HT198" s="34"/>
      <c r="HU198" s="34"/>
      <c r="HV198" s="34"/>
      <c r="HW198" s="34"/>
      <c r="HX198" s="34"/>
      <c r="HY198" s="34"/>
      <c r="HZ198" s="34"/>
      <c r="IA198" s="34"/>
      <c r="IB198" s="34"/>
      <c r="IC198" s="34"/>
      <c r="ID198" s="34"/>
      <c r="IE198" s="34"/>
      <c r="IF198" s="34"/>
      <c r="IG198" s="34"/>
      <c r="IH198" s="34"/>
      <c r="II198" s="34"/>
      <c r="IJ198" s="34"/>
      <c r="IK198" s="34"/>
      <c r="IL198" s="34"/>
      <c r="IM198" s="34"/>
      <c r="IN198" s="34"/>
      <c r="IO198" s="34"/>
      <c r="IP198" s="34"/>
      <c r="IQ198" s="34"/>
      <c r="IR198" s="34"/>
      <c r="IS198" s="34"/>
      <c r="IT198" s="34"/>
      <c r="IU198" s="34"/>
      <c r="IV198" s="34"/>
    </row>
    <row r="199" spans="1:256" ht="15.75">
      <c r="A199" s="34"/>
      <c r="B199" s="925" t="s">
        <v>1350</v>
      </c>
      <c r="C199" s="923" t="str">
        <f>'Data Sheet'!$C$38</f>
        <v>December 31, 2013</v>
      </c>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c r="DQ199" s="34"/>
      <c r="DR199" s="34"/>
      <c r="DS199" s="34"/>
      <c r="DT199" s="34"/>
      <c r="DU199" s="34"/>
      <c r="DV199" s="34"/>
      <c r="DW199" s="34"/>
      <c r="DX199" s="34"/>
      <c r="DY199" s="34"/>
      <c r="DZ199" s="34"/>
      <c r="EA199" s="34"/>
      <c r="EB199" s="34"/>
      <c r="EC199" s="34"/>
      <c r="ED199" s="34"/>
      <c r="EE199" s="34"/>
      <c r="EF199" s="34"/>
      <c r="EG199" s="34"/>
      <c r="EH199" s="34"/>
      <c r="EI199" s="34"/>
      <c r="EJ199" s="34"/>
      <c r="EK199" s="34"/>
      <c r="EL199" s="34"/>
      <c r="EM199" s="34"/>
      <c r="EN199" s="34"/>
      <c r="EO199" s="34"/>
      <c r="EP199" s="34"/>
      <c r="EQ199" s="34"/>
      <c r="ER199" s="34"/>
      <c r="ES199" s="34"/>
      <c r="ET199" s="34"/>
      <c r="EU199" s="34"/>
      <c r="EV199" s="34"/>
      <c r="EW199" s="34"/>
      <c r="EX199" s="34"/>
      <c r="EY199" s="34"/>
      <c r="EZ199" s="34"/>
      <c r="FA199" s="34"/>
      <c r="FB199" s="34"/>
      <c r="FC199" s="34"/>
      <c r="FD199" s="34"/>
      <c r="FE199" s="34"/>
      <c r="FF199" s="34"/>
      <c r="FG199" s="34"/>
      <c r="FH199" s="34"/>
      <c r="FI199" s="34"/>
      <c r="FJ199" s="34"/>
      <c r="FK199" s="34"/>
      <c r="FL199" s="34"/>
      <c r="FM199" s="34"/>
      <c r="FN199" s="34"/>
      <c r="FO199" s="34"/>
      <c r="FP199" s="34"/>
      <c r="FQ199" s="34"/>
      <c r="FR199" s="34"/>
      <c r="FS199" s="34"/>
      <c r="FT199" s="34"/>
      <c r="FU199" s="34"/>
      <c r="FV199" s="34"/>
      <c r="FW199" s="34"/>
      <c r="FX199" s="34"/>
      <c r="FY199" s="34"/>
      <c r="FZ199" s="34"/>
      <c r="GA199" s="34"/>
      <c r="GB199" s="34"/>
      <c r="GC199" s="34"/>
      <c r="GD199" s="34"/>
      <c r="GE199" s="34"/>
      <c r="GF199" s="34"/>
      <c r="GG199" s="34"/>
      <c r="GH199" s="34"/>
      <c r="GI199" s="34"/>
      <c r="GJ199" s="34"/>
      <c r="GK199" s="34"/>
      <c r="GL199" s="34"/>
      <c r="GM199" s="34"/>
      <c r="GN199" s="34"/>
      <c r="GO199" s="34"/>
      <c r="GP199" s="34"/>
      <c r="GQ199" s="34"/>
      <c r="GR199" s="34"/>
      <c r="GS199" s="34"/>
      <c r="GT199" s="34"/>
      <c r="GU199" s="34"/>
      <c r="GV199" s="34"/>
      <c r="GW199" s="34"/>
      <c r="GX199" s="34"/>
      <c r="GY199" s="34"/>
      <c r="GZ199" s="34"/>
      <c r="HA199" s="34"/>
      <c r="HB199" s="34"/>
      <c r="HC199" s="34"/>
      <c r="HD199" s="34"/>
      <c r="HE199" s="34"/>
      <c r="HF199" s="34"/>
      <c r="HG199" s="34"/>
      <c r="HH199" s="34"/>
      <c r="HI199" s="34"/>
      <c r="HJ199" s="34"/>
      <c r="HK199" s="34"/>
      <c r="HL199" s="34"/>
      <c r="HM199" s="34"/>
      <c r="HN199" s="34"/>
      <c r="HO199" s="34"/>
      <c r="HP199" s="34"/>
      <c r="HQ199" s="34"/>
      <c r="HR199" s="34"/>
      <c r="HS199" s="34"/>
      <c r="HT199" s="34"/>
      <c r="HU199" s="34"/>
      <c r="HV199" s="34"/>
      <c r="HW199" s="34"/>
      <c r="HX199" s="34"/>
      <c r="HY199" s="34"/>
      <c r="HZ199" s="34"/>
      <c r="IA199" s="34"/>
      <c r="IB199" s="34"/>
      <c r="IC199" s="34"/>
      <c r="ID199" s="34"/>
      <c r="IE199" s="34"/>
      <c r="IF199" s="34"/>
      <c r="IG199" s="34"/>
      <c r="IH199" s="34"/>
      <c r="II199" s="34"/>
      <c r="IJ199" s="34"/>
      <c r="IK199" s="34"/>
      <c r="IL199" s="34"/>
      <c r="IM199" s="34"/>
      <c r="IN199" s="34"/>
      <c r="IO199" s="34"/>
      <c r="IP199" s="34"/>
      <c r="IQ199" s="34"/>
      <c r="IR199" s="34"/>
      <c r="IS199" s="34"/>
      <c r="IT199" s="34"/>
      <c r="IU199" s="34"/>
      <c r="IV199" s="34"/>
    </row>
    <row r="200" spans="1:256">
      <c r="A200" s="34" t="s">
        <v>435</v>
      </c>
      <c r="B200" s="131" t="s">
        <v>436</v>
      </c>
      <c r="C200" s="621">
        <f>'6062'!G21</f>
        <v>0</v>
      </c>
      <c r="D200" s="351"/>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c r="CX200" s="34"/>
      <c r="CY200" s="34"/>
      <c r="CZ200" s="34"/>
      <c r="DA200" s="34"/>
      <c r="DB200" s="34"/>
      <c r="DC200" s="34"/>
      <c r="DD200" s="34"/>
      <c r="DE200" s="34"/>
      <c r="DF200" s="34"/>
      <c r="DG200" s="34"/>
      <c r="DH200" s="34"/>
      <c r="DI200" s="34"/>
      <c r="DJ200" s="34"/>
      <c r="DK200" s="34"/>
      <c r="DL200" s="34"/>
      <c r="DM200" s="34"/>
      <c r="DN200" s="34"/>
      <c r="DO200" s="34"/>
      <c r="DP200" s="34"/>
      <c r="DQ200" s="34"/>
      <c r="DR200" s="34"/>
      <c r="DS200" s="34"/>
      <c r="DT200" s="34"/>
      <c r="DU200" s="34"/>
      <c r="DV200" s="34"/>
      <c r="DW200" s="34"/>
      <c r="DX200" s="34"/>
      <c r="DY200" s="34"/>
      <c r="DZ200" s="34"/>
      <c r="EA200" s="34"/>
      <c r="EB200" s="34"/>
      <c r="EC200" s="34"/>
      <c r="ED200" s="34"/>
      <c r="EE200" s="34"/>
      <c r="EF200" s="34"/>
      <c r="EG200" s="34"/>
      <c r="EH200" s="34"/>
      <c r="EI200" s="34"/>
      <c r="EJ200" s="34"/>
      <c r="EK200" s="34"/>
      <c r="EL200" s="34"/>
      <c r="EM200" s="34"/>
      <c r="EN200" s="34"/>
      <c r="EO200" s="34"/>
      <c r="EP200" s="34"/>
      <c r="EQ200" s="34"/>
      <c r="ER200" s="34"/>
      <c r="ES200" s="34"/>
      <c r="ET200" s="34"/>
      <c r="EU200" s="34"/>
      <c r="EV200" s="34"/>
      <c r="EW200" s="34"/>
      <c r="EX200" s="34"/>
      <c r="EY200" s="34"/>
      <c r="EZ200" s="34"/>
      <c r="FA200" s="34"/>
      <c r="FB200" s="34"/>
      <c r="FC200" s="34"/>
      <c r="FD200" s="34"/>
      <c r="FE200" s="34"/>
      <c r="FF200" s="34"/>
      <c r="FG200" s="34"/>
      <c r="FH200" s="34"/>
      <c r="FI200" s="34"/>
      <c r="FJ200" s="34"/>
      <c r="FK200" s="34"/>
      <c r="FL200" s="34"/>
      <c r="FM200" s="34"/>
      <c r="FN200" s="34"/>
      <c r="FO200" s="34"/>
      <c r="FP200" s="34"/>
      <c r="FQ200" s="34"/>
      <c r="FR200" s="34"/>
      <c r="FS200" s="34"/>
      <c r="FT200" s="34"/>
      <c r="FU200" s="34"/>
      <c r="FV200" s="34"/>
      <c r="FW200" s="34"/>
      <c r="FX200" s="34"/>
      <c r="FY200" s="34"/>
      <c r="FZ200" s="34"/>
      <c r="GA200" s="34"/>
      <c r="GB200" s="34"/>
      <c r="GC200" s="34"/>
      <c r="GD200" s="34"/>
      <c r="GE200" s="34"/>
      <c r="GF200" s="34"/>
      <c r="GG200" s="34"/>
      <c r="GH200" s="34"/>
      <c r="GI200" s="34"/>
      <c r="GJ200" s="34"/>
      <c r="GK200" s="34"/>
      <c r="GL200" s="34"/>
      <c r="GM200" s="34"/>
      <c r="GN200" s="34"/>
      <c r="GO200" s="34"/>
      <c r="GP200" s="34"/>
      <c r="GQ200" s="34"/>
      <c r="GR200" s="34"/>
      <c r="GS200" s="34"/>
      <c r="GT200" s="34"/>
      <c r="GU200" s="34"/>
      <c r="GV200" s="34"/>
      <c r="GW200" s="34"/>
      <c r="GX200" s="34"/>
      <c r="GY200" s="34"/>
      <c r="GZ200" s="34"/>
      <c r="HA200" s="34"/>
      <c r="HB200" s="34"/>
      <c r="HC200" s="34"/>
      <c r="HD200" s="34"/>
      <c r="HE200" s="34"/>
      <c r="HF200" s="34"/>
      <c r="HG200" s="34"/>
      <c r="HH200" s="34"/>
      <c r="HI200" s="34"/>
      <c r="HJ200" s="34"/>
      <c r="HK200" s="34"/>
      <c r="HL200" s="34"/>
      <c r="HM200" s="34"/>
      <c r="HN200" s="34"/>
      <c r="HO200" s="34"/>
      <c r="HP200" s="34"/>
      <c r="HQ200" s="34"/>
      <c r="HR200" s="34"/>
      <c r="HS200" s="34"/>
      <c r="HT200" s="34"/>
      <c r="HU200" s="34"/>
      <c r="HV200" s="34"/>
      <c r="HW200" s="34"/>
      <c r="HX200" s="34"/>
      <c r="HY200" s="34"/>
      <c r="HZ200" s="34"/>
      <c r="IA200" s="34"/>
      <c r="IB200" s="34"/>
      <c r="IC200" s="34"/>
      <c r="ID200" s="34"/>
      <c r="IE200" s="34"/>
      <c r="IF200" s="34"/>
      <c r="IG200" s="34"/>
      <c r="IH200" s="34"/>
      <c r="II200" s="34"/>
      <c r="IJ200" s="34"/>
      <c r="IK200" s="34"/>
      <c r="IL200" s="34"/>
      <c r="IM200" s="34"/>
      <c r="IN200" s="34"/>
      <c r="IO200" s="34"/>
      <c r="IP200" s="34"/>
      <c r="IQ200" s="34"/>
      <c r="IR200" s="34"/>
      <c r="IS200" s="34"/>
      <c r="IT200" s="34"/>
      <c r="IU200" s="34"/>
      <c r="IV200" s="34"/>
    </row>
    <row r="201" spans="1:256">
      <c r="A201" s="34" t="s">
        <v>1340</v>
      </c>
      <c r="B201" s="131"/>
      <c r="C201" s="131"/>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c r="CX201" s="34"/>
      <c r="CY201" s="34"/>
      <c r="CZ201" s="34"/>
      <c r="DA201" s="34"/>
      <c r="DB201" s="34"/>
      <c r="DC201" s="34"/>
      <c r="DD201" s="34"/>
      <c r="DE201" s="34"/>
      <c r="DF201" s="34"/>
      <c r="DG201" s="34"/>
      <c r="DH201" s="34"/>
      <c r="DI201" s="34"/>
      <c r="DJ201" s="34"/>
      <c r="DK201" s="34"/>
      <c r="DL201" s="34"/>
      <c r="DM201" s="34"/>
      <c r="DN201" s="34"/>
      <c r="DO201" s="34"/>
      <c r="DP201" s="34"/>
      <c r="DQ201" s="34"/>
      <c r="DR201" s="34"/>
      <c r="DS201" s="34"/>
      <c r="DT201" s="34"/>
      <c r="DU201" s="34"/>
      <c r="DV201" s="34"/>
      <c r="DW201" s="34"/>
      <c r="DX201" s="34"/>
      <c r="DY201" s="34"/>
      <c r="DZ201" s="34"/>
      <c r="EA201" s="34"/>
      <c r="EB201" s="34"/>
      <c r="EC201" s="34"/>
      <c r="ED201" s="34"/>
      <c r="EE201" s="34"/>
      <c r="EF201" s="34"/>
      <c r="EG201" s="34"/>
      <c r="EH201" s="34"/>
      <c r="EI201" s="34"/>
      <c r="EJ201" s="34"/>
      <c r="EK201" s="34"/>
      <c r="EL201" s="34"/>
      <c r="EM201" s="34"/>
      <c r="EN201" s="34"/>
      <c r="EO201" s="34"/>
      <c r="EP201" s="34"/>
      <c r="EQ201" s="34"/>
      <c r="ER201" s="34"/>
      <c r="ES201" s="34"/>
      <c r="ET201" s="34"/>
      <c r="EU201" s="34"/>
      <c r="EV201" s="34"/>
      <c r="EW201" s="34"/>
      <c r="EX201" s="34"/>
      <c r="EY201" s="34"/>
      <c r="EZ201" s="34"/>
      <c r="FA201" s="34"/>
      <c r="FB201" s="34"/>
      <c r="FC201" s="34"/>
      <c r="FD201" s="34"/>
      <c r="FE201" s="34"/>
      <c r="FF201" s="34"/>
      <c r="FG201" s="34"/>
      <c r="FH201" s="34"/>
      <c r="FI201" s="34"/>
      <c r="FJ201" s="34"/>
      <c r="FK201" s="34"/>
      <c r="FL201" s="34"/>
      <c r="FM201" s="34"/>
      <c r="FN201" s="34"/>
      <c r="FO201" s="34"/>
      <c r="FP201" s="34"/>
      <c r="FQ201" s="34"/>
      <c r="FR201" s="34"/>
      <c r="FS201" s="34"/>
      <c r="FT201" s="34"/>
      <c r="FU201" s="34"/>
      <c r="FV201" s="34"/>
      <c r="FW201" s="34"/>
      <c r="FX201" s="34"/>
      <c r="FY201" s="34"/>
      <c r="FZ201" s="34"/>
      <c r="GA201" s="34"/>
      <c r="GB201" s="34"/>
      <c r="GC201" s="34"/>
      <c r="GD201" s="34"/>
      <c r="GE201" s="34"/>
      <c r="GF201" s="34"/>
      <c r="GG201" s="34"/>
      <c r="GH201" s="34"/>
      <c r="GI201" s="34"/>
      <c r="GJ201" s="34"/>
      <c r="GK201" s="34"/>
      <c r="GL201" s="34"/>
      <c r="GM201" s="34"/>
      <c r="GN201" s="34"/>
      <c r="GO201" s="34"/>
      <c r="GP201" s="34"/>
      <c r="GQ201" s="34"/>
      <c r="GR201" s="34"/>
      <c r="GS201" s="34"/>
      <c r="GT201" s="34"/>
      <c r="GU201" s="34"/>
      <c r="GV201" s="34"/>
      <c r="GW201" s="34"/>
      <c r="GX201" s="34"/>
      <c r="GY201" s="34"/>
      <c r="GZ201" s="34"/>
      <c r="HA201" s="34"/>
      <c r="HB201" s="34"/>
      <c r="HC201" s="34"/>
      <c r="HD201" s="34"/>
      <c r="HE201" s="34"/>
      <c r="HF201" s="34"/>
      <c r="HG201" s="34"/>
      <c r="HH201" s="34"/>
      <c r="HI201" s="34"/>
      <c r="HJ201" s="34"/>
      <c r="HK201" s="34"/>
      <c r="HL201" s="34"/>
      <c r="HM201" s="34"/>
      <c r="HN201" s="34"/>
      <c r="HO201" s="34"/>
      <c r="HP201" s="34"/>
      <c r="HQ201" s="34"/>
      <c r="HR201" s="34"/>
      <c r="HS201" s="34"/>
      <c r="HT201" s="34"/>
      <c r="HU201" s="34"/>
      <c r="HV201" s="34"/>
      <c r="HW201" s="34"/>
      <c r="HX201" s="34"/>
      <c r="HY201" s="34"/>
      <c r="HZ201" s="34"/>
      <c r="IA201" s="34"/>
      <c r="IB201" s="34"/>
      <c r="IC201" s="34"/>
      <c r="ID201" s="34"/>
      <c r="IE201" s="34"/>
      <c r="IF201" s="34"/>
      <c r="IG201" s="34"/>
      <c r="IH201" s="34"/>
      <c r="II201" s="34"/>
      <c r="IJ201" s="34"/>
      <c r="IK201" s="34"/>
      <c r="IL201" s="34"/>
      <c r="IM201" s="34"/>
      <c r="IN201" s="34"/>
      <c r="IO201" s="34"/>
      <c r="IP201" s="34"/>
      <c r="IQ201" s="34"/>
      <c r="IR201" s="34"/>
      <c r="IS201" s="34"/>
      <c r="IT201" s="34"/>
      <c r="IU201" s="34"/>
      <c r="IV201" s="34"/>
    </row>
    <row r="202" spans="1:256">
      <c r="A202" s="34" t="s">
        <v>437</v>
      </c>
      <c r="B202" s="131" t="s">
        <v>438</v>
      </c>
      <c r="C202" s="622">
        <f>'6062'!G58</f>
        <v>0</v>
      </c>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c r="CS202" s="34"/>
      <c r="CT202" s="34"/>
      <c r="CU202" s="34"/>
      <c r="CV202" s="34"/>
      <c r="CW202" s="34"/>
      <c r="CX202" s="34"/>
      <c r="CY202" s="34"/>
      <c r="CZ202" s="34"/>
      <c r="DA202" s="34"/>
      <c r="DB202" s="34"/>
      <c r="DC202" s="34"/>
      <c r="DD202" s="34"/>
      <c r="DE202" s="34"/>
      <c r="DF202" s="34"/>
      <c r="DG202" s="34"/>
      <c r="DH202" s="34"/>
      <c r="DI202" s="34"/>
      <c r="DJ202" s="34"/>
      <c r="DK202" s="34"/>
      <c r="DL202" s="34"/>
      <c r="DM202" s="34"/>
      <c r="DN202" s="34"/>
      <c r="DO202" s="34"/>
      <c r="DP202" s="34"/>
      <c r="DQ202" s="34"/>
      <c r="DR202" s="34"/>
      <c r="DS202" s="34"/>
      <c r="DT202" s="34"/>
      <c r="DU202" s="34"/>
      <c r="DV202" s="34"/>
      <c r="DW202" s="34"/>
      <c r="DX202" s="34"/>
      <c r="DY202" s="34"/>
      <c r="DZ202" s="34"/>
      <c r="EA202" s="34"/>
      <c r="EB202" s="34"/>
      <c r="EC202" s="34"/>
      <c r="ED202" s="34"/>
      <c r="EE202" s="34"/>
      <c r="EF202" s="34"/>
      <c r="EG202" s="34"/>
      <c r="EH202" s="34"/>
      <c r="EI202" s="34"/>
      <c r="EJ202" s="34"/>
      <c r="EK202" s="34"/>
      <c r="EL202" s="34"/>
      <c r="EM202" s="34"/>
      <c r="EN202" s="34"/>
      <c r="EO202" s="34"/>
      <c r="EP202" s="34"/>
      <c r="EQ202" s="34"/>
      <c r="ER202" s="34"/>
      <c r="ES202" s="34"/>
      <c r="ET202" s="34"/>
      <c r="EU202" s="34"/>
      <c r="EV202" s="34"/>
      <c r="EW202" s="34"/>
      <c r="EX202" s="34"/>
      <c r="EY202" s="34"/>
      <c r="EZ202" s="34"/>
      <c r="FA202" s="34"/>
      <c r="FB202" s="34"/>
      <c r="FC202" s="34"/>
      <c r="FD202" s="34"/>
      <c r="FE202" s="34"/>
      <c r="FF202" s="34"/>
      <c r="FG202" s="34"/>
      <c r="FH202" s="34"/>
      <c r="FI202" s="34"/>
      <c r="FJ202" s="34"/>
      <c r="FK202" s="34"/>
      <c r="FL202" s="34"/>
      <c r="FM202" s="34"/>
      <c r="FN202" s="34"/>
      <c r="FO202" s="34"/>
      <c r="FP202" s="34"/>
      <c r="FQ202" s="34"/>
      <c r="FR202" s="34"/>
      <c r="FS202" s="34"/>
      <c r="FT202" s="34"/>
      <c r="FU202" s="34"/>
      <c r="FV202" s="34"/>
      <c r="FW202" s="34"/>
      <c r="FX202" s="34"/>
      <c r="FY202" s="34"/>
      <c r="FZ202" s="34"/>
      <c r="GA202" s="34"/>
      <c r="GB202" s="34"/>
      <c r="GC202" s="34"/>
      <c r="GD202" s="34"/>
      <c r="GE202" s="34"/>
      <c r="GF202" s="34"/>
      <c r="GG202" s="34"/>
      <c r="GH202" s="34"/>
      <c r="GI202" s="34"/>
      <c r="GJ202" s="34"/>
      <c r="GK202" s="34"/>
      <c r="GL202" s="34"/>
      <c r="GM202" s="34"/>
      <c r="GN202" s="34"/>
      <c r="GO202" s="34"/>
      <c r="GP202" s="34"/>
      <c r="GQ202" s="34"/>
      <c r="GR202" s="34"/>
      <c r="GS202" s="34"/>
      <c r="GT202" s="34"/>
      <c r="GU202" s="34"/>
      <c r="GV202" s="34"/>
      <c r="GW202" s="34"/>
      <c r="GX202" s="34"/>
      <c r="GY202" s="34"/>
      <c r="GZ202" s="34"/>
      <c r="HA202" s="34"/>
      <c r="HB202" s="34"/>
      <c r="HC202" s="34"/>
      <c r="HD202" s="34"/>
      <c r="HE202" s="34"/>
      <c r="HF202" s="34"/>
      <c r="HG202" s="34"/>
      <c r="HH202" s="34"/>
      <c r="HI202" s="34"/>
      <c r="HJ202" s="34"/>
      <c r="HK202" s="34"/>
      <c r="HL202" s="34"/>
      <c r="HM202" s="34"/>
      <c r="HN202" s="34"/>
      <c r="HO202" s="34"/>
      <c r="HP202" s="34"/>
      <c r="HQ202" s="34"/>
      <c r="HR202" s="34"/>
      <c r="HS202" s="34"/>
      <c r="HT202" s="34"/>
      <c r="HU202" s="34"/>
      <c r="HV202" s="34"/>
      <c r="HW202" s="34"/>
      <c r="HX202" s="34"/>
      <c r="HY202" s="34"/>
      <c r="HZ202" s="34"/>
      <c r="IA202" s="34"/>
      <c r="IB202" s="34"/>
      <c r="IC202" s="34"/>
      <c r="ID202" s="34"/>
      <c r="IE202" s="34"/>
      <c r="IF202" s="34"/>
      <c r="IG202" s="34"/>
      <c r="IH202" s="34"/>
      <c r="II202" s="34"/>
      <c r="IJ202" s="34"/>
      <c r="IK202" s="34"/>
      <c r="IL202" s="34"/>
      <c r="IM202" s="34"/>
      <c r="IN202" s="34"/>
      <c r="IO202" s="34"/>
      <c r="IP202" s="34"/>
      <c r="IQ202" s="34"/>
      <c r="IR202" s="34"/>
      <c r="IS202" s="34"/>
      <c r="IT202" s="34"/>
      <c r="IU202" s="34"/>
      <c r="IV202" s="34"/>
    </row>
    <row r="203" spans="1:256">
      <c r="A203" s="34" t="s">
        <v>439</v>
      </c>
      <c r="B203" s="131" t="s">
        <v>440</v>
      </c>
      <c r="C203" s="622">
        <f>'6062'!G57</f>
        <v>0</v>
      </c>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c r="CX203" s="34"/>
      <c r="CY203" s="34"/>
      <c r="CZ203" s="34"/>
      <c r="DA203" s="34"/>
      <c r="DB203" s="34"/>
      <c r="DC203" s="34"/>
      <c r="DD203" s="34"/>
      <c r="DE203" s="34"/>
      <c r="DF203" s="34"/>
      <c r="DG203" s="34"/>
      <c r="DH203" s="34"/>
      <c r="DI203" s="34"/>
      <c r="DJ203" s="34"/>
      <c r="DK203" s="34"/>
      <c r="DL203" s="34"/>
      <c r="DM203" s="34"/>
      <c r="DN203" s="34"/>
      <c r="DO203" s="34"/>
      <c r="DP203" s="34"/>
      <c r="DQ203" s="34"/>
      <c r="DR203" s="34"/>
      <c r="DS203" s="34"/>
      <c r="DT203" s="34"/>
      <c r="DU203" s="34"/>
      <c r="DV203" s="34"/>
      <c r="DW203" s="34"/>
      <c r="DX203" s="34"/>
      <c r="DY203" s="34"/>
      <c r="DZ203" s="34"/>
      <c r="EA203" s="34"/>
      <c r="EB203" s="34"/>
      <c r="EC203" s="34"/>
      <c r="ED203" s="34"/>
      <c r="EE203" s="34"/>
      <c r="EF203" s="34"/>
      <c r="EG203" s="34"/>
      <c r="EH203" s="34"/>
      <c r="EI203" s="34"/>
      <c r="EJ203" s="34"/>
      <c r="EK203" s="34"/>
      <c r="EL203" s="34"/>
      <c r="EM203" s="34"/>
      <c r="EN203" s="34"/>
      <c r="EO203" s="34"/>
      <c r="EP203" s="34"/>
      <c r="EQ203" s="34"/>
      <c r="ER203" s="34"/>
      <c r="ES203" s="34"/>
      <c r="ET203" s="34"/>
      <c r="EU203" s="34"/>
      <c r="EV203" s="34"/>
      <c r="EW203" s="34"/>
      <c r="EX203" s="34"/>
      <c r="EY203" s="34"/>
      <c r="EZ203" s="34"/>
      <c r="FA203" s="34"/>
      <c r="FB203" s="34"/>
      <c r="FC203" s="34"/>
      <c r="FD203" s="34"/>
      <c r="FE203" s="34"/>
      <c r="FF203" s="34"/>
      <c r="FG203" s="34"/>
      <c r="FH203" s="34"/>
      <c r="FI203" s="34"/>
      <c r="FJ203" s="34"/>
      <c r="FK203" s="34"/>
      <c r="FL203" s="34"/>
      <c r="FM203" s="34"/>
      <c r="FN203" s="34"/>
      <c r="FO203" s="34"/>
      <c r="FP203" s="34"/>
      <c r="FQ203" s="34"/>
      <c r="FR203" s="34"/>
      <c r="FS203" s="34"/>
      <c r="FT203" s="34"/>
      <c r="FU203" s="34"/>
      <c r="FV203" s="34"/>
      <c r="FW203" s="34"/>
      <c r="FX203" s="34"/>
      <c r="FY203" s="34"/>
      <c r="FZ203" s="34"/>
      <c r="GA203" s="34"/>
      <c r="GB203" s="34"/>
      <c r="GC203" s="34"/>
      <c r="GD203" s="34"/>
      <c r="GE203" s="34"/>
      <c r="GF203" s="34"/>
      <c r="GG203" s="34"/>
      <c r="GH203" s="34"/>
      <c r="GI203" s="34"/>
      <c r="GJ203" s="34"/>
      <c r="GK203" s="34"/>
      <c r="GL203" s="34"/>
      <c r="GM203" s="34"/>
      <c r="GN203" s="34"/>
      <c r="GO203" s="34"/>
      <c r="GP203" s="34"/>
      <c r="GQ203" s="34"/>
      <c r="GR203" s="34"/>
      <c r="GS203" s="34"/>
      <c r="GT203" s="34"/>
      <c r="GU203" s="34"/>
      <c r="GV203" s="34"/>
      <c r="GW203" s="34"/>
      <c r="GX203" s="34"/>
      <c r="GY203" s="34"/>
      <c r="GZ203" s="34"/>
      <c r="HA203" s="34"/>
      <c r="HB203" s="34"/>
      <c r="HC203" s="34"/>
      <c r="HD203" s="34"/>
      <c r="HE203" s="34"/>
      <c r="HF203" s="34"/>
      <c r="HG203" s="34"/>
      <c r="HH203" s="34"/>
      <c r="HI203" s="34"/>
      <c r="HJ203" s="34"/>
      <c r="HK203" s="34"/>
      <c r="HL203" s="34"/>
      <c r="HM203" s="34"/>
      <c r="HN203" s="34"/>
      <c r="HO203" s="34"/>
      <c r="HP203" s="34"/>
      <c r="HQ203" s="34"/>
      <c r="HR203" s="34"/>
      <c r="HS203" s="34"/>
      <c r="HT203" s="34"/>
      <c r="HU203" s="34"/>
      <c r="HV203" s="34"/>
      <c r="HW203" s="34"/>
      <c r="HX203" s="34"/>
      <c r="HY203" s="34"/>
      <c r="HZ203" s="34"/>
      <c r="IA203" s="34"/>
      <c r="IB203" s="34"/>
      <c r="IC203" s="34"/>
      <c r="ID203" s="34"/>
      <c r="IE203" s="34"/>
      <c r="IF203" s="34"/>
      <c r="IG203" s="34"/>
      <c r="IH203" s="34"/>
      <c r="II203" s="34"/>
      <c r="IJ203" s="34"/>
      <c r="IK203" s="34"/>
      <c r="IL203" s="34"/>
      <c r="IM203" s="34"/>
      <c r="IN203" s="34"/>
      <c r="IO203" s="34"/>
      <c r="IP203" s="34"/>
      <c r="IQ203" s="34"/>
      <c r="IR203" s="34"/>
      <c r="IS203" s="34"/>
      <c r="IT203" s="34"/>
      <c r="IU203" s="34"/>
      <c r="IV203" s="34"/>
    </row>
    <row r="204" spans="1:256">
      <c r="A204" s="34" t="s">
        <v>441</v>
      </c>
      <c r="B204" s="131"/>
      <c r="C204" s="622"/>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c r="CS204" s="34"/>
      <c r="CT204" s="34"/>
      <c r="CU204" s="34"/>
      <c r="CV204" s="34"/>
      <c r="CW204" s="34"/>
      <c r="CX204" s="34"/>
      <c r="CY204" s="34"/>
      <c r="CZ204" s="34"/>
      <c r="DA204" s="34"/>
      <c r="DB204" s="34"/>
      <c r="DC204" s="34"/>
      <c r="DD204" s="34"/>
      <c r="DE204" s="34"/>
      <c r="DF204" s="34"/>
      <c r="DG204" s="34"/>
      <c r="DH204" s="34"/>
      <c r="DI204" s="34"/>
      <c r="DJ204" s="34"/>
      <c r="DK204" s="34"/>
      <c r="DL204" s="34"/>
      <c r="DM204" s="34"/>
      <c r="DN204" s="34"/>
      <c r="DO204" s="34"/>
      <c r="DP204" s="34"/>
      <c r="DQ204" s="34"/>
      <c r="DR204" s="34"/>
      <c r="DS204" s="34"/>
      <c r="DT204" s="34"/>
      <c r="DU204" s="34"/>
      <c r="DV204" s="34"/>
      <c r="DW204" s="34"/>
      <c r="DX204" s="34"/>
      <c r="DY204" s="34"/>
      <c r="DZ204" s="34"/>
      <c r="EA204" s="34"/>
      <c r="EB204" s="34"/>
      <c r="EC204" s="34"/>
      <c r="ED204" s="34"/>
      <c r="EE204" s="34"/>
      <c r="EF204" s="34"/>
      <c r="EG204" s="34"/>
      <c r="EH204" s="34"/>
      <c r="EI204" s="34"/>
      <c r="EJ204" s="34"/>
      <c r="EK204" s="34"/>
      <c r="EL204" s="34"/>
      <c r="EM204" s="34"/>
      <c r="EN204" s="34"/>
      <c r="EO204" s="34"/>
      <c r="EP204" s="34"/>
      <c r="EQ204" s="34"/>
      <c r="ER204" s="34"/>
      <c r="ES204" s="34"/>
      <c r="ET204" s="34"/>
      <c r="EU204" s="34"/>
      <c r="EV204" s="34"/>
      <c r="EW204" s="34"/>
      <c r="EX204" s="34"/>
      <c r="EY204" s="34"/>
      <c r="EZ204" s="34"/>
      <c r="FA204" s="34"/>
      <c r="FB204" s="34"/>
      <c r="FC204" s="34"/>
      <c r="FD204" s="34"/>
      <c r="FE204" s="34"/>
      <c r="FF204" s="34"/>
      <c r="FG204" s="34"/>
      <c r="FH204" s="34"/>
      <c r="FI204" s="34"/>
      <c r="FJ204" s="34"/>
      <c r="FK204" s="34"/>
      <c r="FL204" s="34"/>
      <c r="FM204" s="34"/>
      <c r="FN204" s="34"/>
      <c r="FO204" s="34"/>
      <c r="FP204" s="34"/>
      <c r="FQ204" s="34"/>
      <c r="FR204" s="34"/>
      <c r="FS204" s="34"/>
      <c r="FT204" s="34"/>
      <c r="FU204" s="34"/>
      <c r="FV204" s="34"/>
      <c r="FW204" s="34"/>
      <c r="FX204" s="34"/>
      <c r="FY204" s="34"/>
      <c r="FZ204" s="34"/>
      <c r="GA204" s="34"/>
      <c r="GB204" s="34"/>
      <c r="GC204" s="34"/>
      <c r="GD204" s="34"/>
      <c r="GE204" s="34"/>
      <c r="GF204" s="34"/>
      <c r="GG204" s="34"/>
      <c r="GH204" s="34"/>
      <c r="GI204" s="34"/>
      <c r="GJ204" s="34"/>
      <c r="GK204" s="34"/>
      <c r="GL204" s="34"/>
      <c r="GM204" s="34"/>
      <c r="GN204" s="34"/>
      <c r="GO204" s="34"/>
      <c r="GP204" s="34"/>
      <c r="GQ204" s="34"/>
      <c r="GR204" s="34"/>
      <c r="GS204" s="34"/>
      <c r="GT204" s="34"/>
      <c r="GU204" s="34"/>
      <c r="GV204" s="34"/>
      <c r="GW204" s="34"/>
      <c r="GX204" s="34"/>
      <c r="GY204" s="34"/>
      <c r="GZ204" s="34"/>
      <c r="HA204" s="34"/>
      <c r="HB204" s="34"/>
      <c r="HC204" s="34"/>
      <c r="HD204" s="34"/>
      <c r="HE204" s="34"/>
      <c r="HF204" s="34"/>
      <c r="HG204" s="34"/>
      <c r="HH204" s="34"/>
      <c r="HI204" s="34"/>
      <c r="HJ204" s="34"/>
      <c r="HK204" s="34"/>
      <c r="HL204" s="34"/>
      <c r="HM204" s="34"/>
      <c r="HN204" s="34"/>
      <c r="HO204" s="34"/>
      <c r="HP204" s="34"/>
      <c r="HQ204" s="34"/>
      <c r="HR204" s="34"/>
      <c r="HS204" s="34"/>
      <c r="HT204" s="34"/>
      <c r="HU204" s="34"/>
      <c r="HV204" s="34"/>
      <c r="HW204" s="34"/>
      <c r="HX204" s="34"/>
      <c r="HY204" s="34"/>
      <c r="HZ204" s="34"/>
      <c r="IA204" s="34"/>
      <c r="IB204" s="34"/>
      <c r="IC204" s="34"/>
      <c r="ID204" s="34"/>
      <c r="IE204" s="34"/>
      <c r="IF204" s="34"/>
      <c r="IG204" s="34"/>
      <c r="IH204" s="34"/>
      <c r="II204" s="34"/>
      <c r="IJ204" s="34"/>
      <c r="IK204" s="34"/>
      <c r="IL204" s="34"/>
      <c r="IM204" s="34"/>
      <c r="IN204" s="34"/>
      <c r="IO204" s="34"/>
      <c r="IP204" s="34"/>
      <c r="IQ204" s="34"/>
      <c r="IR204" s="34"/>
      <c r="IS204" s="34"/>
      <c r="IT204" s="34"/>
      <c r="IU204" s="34"/>
      <c r="IV204" s="34"/>
    </row>
    <row r="205" spans="1:256">
      <c r="A205" s="34" t="s">
        <v>442</v>
      </c>
      <c r="B205" s="131" t="s">
        <v>443</v>
      </c>
      <c r="C205" s="622">
        <f>'6062'!G87</f>
        <v>0</v>
      </c>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c r="DQ205" s="34"/>
      <c r="DR205" s="34"/>
      <c r="DS205" s="34"/>
      <c r="DT205" s="34"/>
      <c r="DU205" s="34"/>
      <c r="DV205" s="34"/>
      <c r="DW205" s="34"/>
      <c r="DX205" s="34"/>
      <c r="DY205" s="34"/>
      <c r="DZ205" s="34"/>
      <c r="EA205" s="34"/>
      <c r="EB205" s="34"/>
      <c r="EC205" s="34"/>
      <c r="ED205" s="34"/>
      <c r="EE205" s="34"/>
      <c r="EF205" s="34"/>
      <c r="EG205" s="34"/>
      <c r="EH205" s="34"/>
      <c r="EI205" s="34"/>
      <c r="EJ205" s="34"/>
      <c r="EK205" s="34"/>
      <c r="EL205" s="34"/>
      <c r="EM205" s="34"/>
      <c r="EN205" s="34"/>
      <c r="EO205" s="34"/>
      <c r="EP205" s="34"/>
      <c r="EQ205" s="34"/>
      <c r="ER205" s="34"/>
      <c r="ES205" s="34"/>
      <c r="ET205" s="34"/>
      <c r="EU205" s="34"/>
      <c r="EV205" s="34"/>
      <c r="EW205" s="34"/>
      <c r="EX205" s="34"/>
      <c r="EY205" s="34"/>
      <c r="EZ205" s="34"/>
      <c r="FA205" s="34"/>
      <c r="FB205" s="34"/>
      <c r="FC205" s="34"/>
      <c r="FD205" s="34"/>
      <c r="FE205" s="34"/>
      <c r="FF205" s="34"/>
      <c r="FG205" s="34"/>
      <c r="FH205" s="34"/>
      <c r="FI205" s="34"/>
      <c r="FJ205" s="34"/>
      <c r="FK205" s="34"/>
      <c r="FL205" s="34"/>
      <c r="FM205" s="34"/>
      <c r="FN205" s="34"/>
      <c r="FO205" s="34"/>
      <c r="FP205" s="34"/>
      <c r="FQ205" s="34"/>
      <c r="FR205" s="34"/>
      <c r="FS205" s="34"/>
      <c r="FT205" s="34"/>
      <c r="FU205" s="34"/>
      <c r="FV205" s="34"/>
      <c r="FW205" s="34"/>
      <c r="FX205" s="34"/>
      <c r="FY205" s="34"/>
      <c r="FZ205" s="34"/>
      <c r="GA205" s="34"/>
      <c r="GB205" s="34"/>
      <c r="GC205" s="34"/>
      <c r="GD205" s="34"/>
      <c r="GE205" s="34"/>
      <c r="GF205" s="34"/>
      <c r="GG205" s="34"/>
      <c r="GH205" s="34"/>
      <c r="GI205" s="34"/>
      <c r="GJ205" s="34"/>
      <c r="GK205" s="34"/>
      <c r="GL205" s="34"/>
      <c r="GM205" s="34"/>
      <c r="GN205" s="34"/>
      <c r="GO205" s="34"/>
      <c r="GP205" s="34"/>
      <c r="GQ205" s="34"/>
      <c r="GR205" s="34"/>
      <c r="GS205" s="34"/>
      <c r="GT205" s="34"/>
      <c r="GU205" s="34"/>
      <c r="GV205" s="34"/>
      <c r="GW205" s="34"/>
      <c r="GX205" s="34"/>
      <c r="GY205" s="34"/>
      <c r="GZ205" s="34"/>
      <c r="HA205" s="34"/>
      <c r="HB205" s="34"/>
      <c r="HC205" s="34"/>
      <c r="HD205" s="34"/>
      <c r="HE205" s="34"/>
      <c r="HF205" s="34"/>
      <c r="HG205" s="34"/>
      <c r="HH205" s="34"/>
      <c r="HI205" s="34"/>
      <c r="HJ205" s="34"/>
      <c r="HK205" s="34"/>
      <c r="HL205" s="34"/>
      <c r="HM205" s="34"/>
      <c r="HN205" s="34"/>
      <c r="HO205" s="34"/>
      <c r="HP205" s="34"/>
      <c r="HQ205" s="34"/>
      <c r="HR205" s="34"/>
      <c r="HS205" s="34"/>
      <c r="HT205" s="34"/>
      <c r="HU205" s="34"/>
      <c r="HV205" s="34"/>
      <c r="HW205" s="34"/>
      <c r="HX205" s="34"/>
      <c r="HY205" s="34"/>
      <c r="HZ205" s="34"/>
      <c r="IA205" s="34"/>
      <c r="IB205" s="34"/>
      <c r="IC205" s="34"/>
      <c r="ID205" s="34"/>
      <c r="IE205" s="34"/>
      <c r="IF205" s="34"/>
      <c r="IG205" s="34"/>
      <c r="IH205" s="34"/>
      <c r="II205" s="34"/>
      <c r="IJ205" s="34"/>
      <c r="IK205" s="34"/>
      <c r="IL205" s="34"/>
      <c r="IM205" s="34"/>
      <c r="IN205" s="34"/>
      <c r="IO205" s="34"/>
      <c r="IP205" s="34"/>
      <c r="IQ205" s="34"/>
      <c r="IR205" s="34"/>
      <c r="IS205" s="34"/>
      <c r="IT205" s="34"/>
      <c r="IU205" s="34"/>
      <c r="IV205" s="34"/>
    </row>
    <row r="206" spans="1:256">
      <c r="A206" s="34" t="s">
        <v>444</v>
      </c>
      <c r="B206" s="131" t="s">
        <v>445</v>
      </c>
      <c r="C206" s="622">
        <f>'6062'!G98+'6062'!G110</f>
        <v>0</v>
      </c>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c r="DQ206" s="34"/>
      <c r="DR206" s="34"/>
      <c r="DS206" s="34"/>
      <c r="DT206" s="34"/>
      <c r="DU206" s="34"/>
      <c r="DV206" s="34"/>
      <c r="DW206" s="34"/>
      <c r="DX206" s="34"/>
      <c r="DY206" s="34"/>
      <c r="DZ206" s="34"/>
      <c r="EA206" s="34"/>
      <c r="EB206" s="34"/>
      <c r="EC206" s="34"/>
      <c r="ED206" s="34"/>
      <c r="EE206" s="34"/>
      <c r="EF206" s="34"/>
      <c r="EG206" s="34"/>
      <c r="EH206" s="34"/>
      <c r="EI206" s="34"/>
      <c r="EJ206" s="34"/>
      <c r="EK206" s="34"/>
      <c r="EL206" s="34"/>
      <c r="EM206" s="34"/>
      <c r="EN206" s="34"/>
      <c r="EO206" s="34"/>
      <c r="EP206" s="34"/>
      <c r="EQ206" s="34"/>
      <c r="ER206" s="34"/>
      <c r="ES206" s="34"/>
      <c r="ET206" s="34"/>
      <c r="EU206" s="34"/>
      <c r="EV206" s="34"/>
      <c r="EW206" s="34"/>
      <c r="EX206" s="34"/>
      <c r="EY206" s="34"/>
      <c r="EZ206" s="34"/>
      <c r="FA206" s="34"/>
      <c r="FB206" s="34"/>
      <c r="FC206" s="34"/>
      <c r="FD206" s="34"/>
      <c r="FE206" s="34"/>
      <c r="FF206" s="34"/>
      <c r="FG206" s="34"/>
      <c r="FH206" s="34"/>
      <c r="FI206" s="34"/>
      <c r="FJ206" s="34"/>
      <c r="FK206" s="34"/>
      <c r="FL206" s="34"/>
      <c r="FM206" s="34"/>
      <c r="FN206" s="34"/>
      <c r="FO206" s="34"/>
      <c r="FP206" s="34"/>
      <c r="FQ206" s="34"/>
      <c r="FR206" s="34"/>
      <c r="FS206" s="34"/>
      <c r="FT206" s="34"/>
      <c r="FU206" s="34"/>
      <c r="FV206" s="34"/>
      <c r="FW206" s="34"/>
      <c r="FX206" s="34"/>
      <c r="FY206" s="34"/>
      <c r="FZ206" s="34"/>
      <c r="GA206" s="34"/>
      <c r="GB206" s="34"/>
      <c r="GC206" s="34"/>
      <c r="GD206" s="34"/>
      <c r="GE206" s="34"/>
      <c r="GF206" s="34"/>
      <c r="GG206" s="34"/>
      <c r="GH206" s="34"/>
      <c r="GI206" s="34"/>
      <c r="GJ206" s="34"/>
      <c r="GK206" s="34"/>
      <c r="GL206" s="34"/>
      <c r="GM206" s="34"/>
      <c r="GN206" s="34"/>
      <c r="GO206" s="34"/>
      <c r="GP206" s="34"/>
      <c r="GQ206" s="34"/>
      <c r="GR206" s="34"/>
      <c r="GS206" s="34"/>
      <c r="GT206" s="34"/>
      <c r="GU206" s="34"/>
      <c r="GV206" s="34"/>
      <c r="GW206" s="34"/>
      <c r="GX206" s="34"/>
      <c r="GY206" s="34"/>
      <c r="GZ206" s="34"/>
      <c r="HA206" s="34"/>
      <c r="HB206" s="34"/>
      <c r="HC206" s="34"/>
      <c r="HD206" s="34"/>
      <c r="HE206" s="34"/>
      <c r="HF206" s="34"/>
      <c r="HG206" s="34"/>
      <c r="HH206" s="34"/>
      <c r="HI206" s="34"/>
      <c r="HJ206" s="34"/>
      <c r="HK206" s="34"/>
      <c r="HL206" s="34"/>
      <c r="HM206" s="34"/>
      <c r="HN206" s="34"/>
      <c r="HO206" s="34"/>
      <c r="HP206" s="34"/>
      <c r="HQ206" s="34"/>
      <c r="HR206" s="34"/>
      <c r="HS206" s="34"/>
      <c r="HT206" s="34"/>
      <c r="HU206" s="34"/>
      <c r="HV206" s="34"/>
      <c r="HW206" s="34"/>
      <c r="HX206" s="34"/>
      <c r="HY206" s="34"/>
      <c r="HZ206" s="34"/>
      <c r="IA206" s="34"/>
      <c r="IB206" s="34"/>
      <c r="IC206" s="34"/>
      <c r="ID206" s="34"/>
      <c r="IE206" s="34"/>
      <c r="IF206" s="34"/>
      <c r="IG206" s="34"/>
      <c r="IH206" s="34"/>
      <c r="II206" s="34"/>
      <c r="IJ206" s="34"/>
      <c r="IK206" s="34"/>
      <c r="IL206" s="34"/>
      <c r="IM206" s="34"/>
      <c r="IN206" s="34"/>
      <c r="IO206" s="34"/>
      <c r="IP206" s="34"/>
      <c r="IQ206" s="34"/>
      <c r="IR206" s="34"/>
      <c r="IS206" s="34"/>
      <c r="IT206" s="34"/>
      <c r="IU206" s="34"/>
      <c r="IV206" s="34"/>
    </row>
    <row r="207" spans="1:256">
      <c r="A207" s="34" t="s">
        <v>2573</v>
      </c>
      <c r="B207" s="131" t="s">
        <v>446</v>
      </c>
      <c r="C207" s="622">
        <f>'6062'!G121</f>
        <v>51715534</v>
      </c>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c r="CX207" s="34"/>
      <c r="CY207" s="34"/>
      <c r="CZ207" s="34"/>
      <c r="DA207" s="34"/>
      <c r="DB207" s="34"/>
      <c r="DC207" s="34"/>
      <c r="DD207" s="34"/>
      <c r="DE207" s="34"/>
      <c r="DF207" s="34"/>
      <c r="DG207" s="34"/>
      <c r="DH207" s="34"/>
      <c r="DI207" s="34"/>
      <c r="DJ207" s="34"/>
      <c r="DK207" s="34"/>
      <c r="DL207" s="34"/>
      <c r="DM207" s="34"/>
      <c r="DN207" s="34"/>
      <c r="DO207" s="34"/>
      <c r="DP207" s="34"/>
      <c r="DQ207" s="34"/>
      <c r="DR207" s="34"/>
      <c r="DS207" s="34"/>
      <c r="DT207" s="34"/>
      <c r="DU207" s="34"/>
      <c r="DV207" s="34"/>
      <c r="DW207" s="34"/>
      <c r="DX207" s="34"/>
      <c r="DY207" s="34"/>
      <c r="DZ207" s="34"/>
      <c r="EA207" s="34"/>
      <c r="EB207" s="34"/>
      <c r="EC207" s="34"/>
      <c r="ED207" s="34"/>
      <c r="EE207" s="34"/>
      <c r="EF207" s="34"/>
      <c r="EG207" s="34"/>
      <c r="EH207" s="34"/>
      <c r="EI207" s="34"/>
      <c r="EJ207" s="34"/>
      <c r="EK207" s="34"/>
      <c r="EL207" s="34"/>
      <c r="EM207" s="34"/>
      <c r="EN207" s="34"/>
      <c r="EO207" s="34"/>
      <c r="EP207" s="34"/>
      <c r="EQ207" s="34"/>
      <c r="ER207" s="34"/>
      <c r="ES207" s="34"/>
      <c r="ET207" s="34"/>
      <c r="EU207" s="34"/>
      <c r="EV207" s="34"/>
      <c r="EW207" s="34"/>
      <c r="EX207" s="34"/>
      <c r="EY207" s="34"/>
      <c r="EZ207" s="34"/>
      <c r="FA207" s="34"/>
      <c r="FB207" s="34"/>
      <c r="FC207" s="34"/>
      <c r="FD207" s="34"/>
      <c r="FE207" s="34"/>
      <c r="FF207" s="34"/>
      <c r="FG207" s="34"/>
      <c r="FH207" s="34"/>
      <c r="FI207" s="34"/>
      <c r="FJ207" s="34"/>
      <c r="FK207" s="34"/>
      <c r="FL207" s="34"/>
      <c r="FM207" s="34"/>
      <c r="FN207" s="34"/>
      <c r="FO207" s="34"/>
      <c r="FP207" s="34"/>
      <c r="FQ207" s="34"/>
      <c r="FR207" s="34"/>
      <c r="FS207" s="34"/>
      <c r="FT207" s="34"/>
      <c r="FU207" s="34"/>
      <c r="FV207" s="34"/>
      <c r="FW207" s="34"/>
      <c r="FX207" s="34"/>
      <c r="FY207" s="34"/>
      <c r="FZ207" s="34"/>
      <c r="GA207" s="34"/>
      <c r="GB207" s="34"/>
      <c r="GC207" s="34"/>
      <c r="GD207" s="34"/>
      <c r="GE207" s="34"/>
      <c r="GF207" s="34"/>
      <c r="GG207" s="34"/>
      <c r="GH207" s="34"/>
      <c r="GI207" s="34"/>
      <c r="GJ207" s="34"/>
      <c r="GK207" s="34"/>
      <c r="GL207" s="34"/>
      <c r="GM207" s="34"/>
      <c r="GN207" s="34"/>
      <c r="GO207" s="34"/>
      <c r="GP207" s="34"/>
      <c r="GQ207" s="34"/>
      <c r="GR207" s="34"/>
      <c r="GS207" s="34"/>
      <c r="GT207" s="34"/>
      <c r="GU207" s="34"/>
      <c r="GV207" s="34"/>
      <c r="GW207" s="34"/>
      <c r="GX207" s="34"/>
      <c r="GY207" s="34"/>
      <c r="GZ207" s="34"/>
      <c r="HA207" s="34"/>
      <c r="HB207" s="34"/>
      <c r="HC207" s="34"/>
      <c r="HD207" s="34"/>
      <c r="HE207" s="34"/>
      <c r="HF207" s="34"/>
      <c r="HG207" s="34"/>
      <c r="HH207" s="34"/>
      <c r="HI207" s="34"/>
      <c r="HJ207" s="34"/>
      <c r="HK207" s="34"/>
      <c r="HL207" s="34"/>
      <c r="HM207" s="34"/>
      <c r="HN207" s="34"/>
      <c r="HO207" s="34"/>
      <c r="HP207" s="34"/>
      <c r="HQ207" s="34"/>
      <c r="HR207" s="34"/>
      <c r="HS207" s="34"/>
      <c r="HT207" s="34"/>
      <c r="HU207" s="34"/>
      <c r="HV207" s="34"/>
      <c r="HW207" s="34"/>
      <c r="HX207" s="34"/>
      <c r="HY207" s="34"/>
      <c r="HZ207" s="34"/>
      <c r="IA207" s="34"/>
      <c r="IB207" s="34"/>
      <c r="IC207" s="34"/>
      <c r="ID207" s="34"/>
      <c r="IE207" s="34"/>
      <c r="IF207" s="34"/>
      <c r="IG207" s="34"/>
      <c r="IH207" s="34"/>
      <c r="II207" s="34"/>
      <c r="IJ207" s="34"/>
      <c r="IK207" s="34"/>
      <c r="IL207" s="34"/>
      <c r="IM207" s="34"/>
      <c r="IN207" s="34"/>
      <c r="IO207" s="34"/>
      <c r="IP207" s="34"/>
      <c r="IQ207" s="34"/>
      <c r="IR207" s="34"/>
      <c r="IS207" s="34"/>
      <c r="IT207" s="34"/>
      <c r="IU207" s="34"/>
      <c r="IV207" s="34"/>
    </row>
    <row r="208" spans="1:256">
      <c r="A208" s="34" t="s">
        <v>447</v>
      </c>
      <c r="B208" s="131" t="s">
        <v>448</v>
      </c>
      <c r="C208" s="622">
        <f>'6062'!G149</f>
        <v>304469120</v>
      </c>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c r="DQ208" s="34"/>
      <c r="DR208" s="34"/>
      <c r="DS208" s="34"/>
      <c r="DT208" s="34"/>
      <c r="DU208" s="34"/>
      <c r="DV208" s="34"/>
      <c r="DW208" s="34"/>
      <c r="DX208" s="34"/>
      <c r="DY208" s="34"/>
      <c r="DZ208" s="34"/>
      <c r="EA208" s="34"/>
      <c r="EB208" s="34"/>
      <c r="EC208" s="34"/>
      <c r="ED208" s="34"/>
      <c r="EE208" s="34"/>
      <c r="EF208" s="34"/>
      <c r="EG208" s="34"/>
      <c r="EH208" s="34"/>
      <c r="EI208" s="34"/>
      <c r="EJ208" s="34"/>
      <c r="EK208" s="34"/>
      <c r="EL208" s="34"/>
      <c r="EM208" s="34"/>
      <c r="EN208" s="34"/>
      <c r="EO208" s="34"/>
      <c r="EP208" s="34"/>
      <c r="EQ208" s="34"/>
      <c r="ER208" s="34"/>
      <c r="ES208" s="34"/>
      <c r="ET208" s="34"/>
      <c r="EU208" s="34"/>
      <c r="EV208" s="34"/>
      <c r="EW208" s="34"/>
      <c r="EX208" s="34"/>
      <c r="EY208" s="34"/>
      <c r="EZ208" s="34"/>
      <c r="FA208" s="34"/>
      <c r="FB208" s="34"/>
      <c r="FC208" s="34"/>
      <c r="FD208" s="34"/>
      <c r="FE208" s="34"/>
      <c r="FF208" s="34"/>
      <c r="FG208" s="34"/>
      <c r="FH208" s="34"/>
      <c r="FI208" s="34"/>
      <c r="FJ208" s="34"/>
      <c r="FK208" s="34"/>
      <c r="FL208" s="34"/>
      <c r="FM208" s="34"/>
      <c r="FN208" s="34"/>
      <c r="FO208" s="34"/>
      <c r="FP208" s="34"/>
      <c r="FQ208" s="34"/>
      <c r="FR208" s="34"/>
      <c r="FS208" s="34"/>
      <c r="FT208" s="34"/>
      <c r="FU208" s="34"/>
      <c r="FV208" s="34"/>
      <c r="FW208" s="34"/>
      <c r="FX208" s="34"/>
      <c r="FY208" s="34"/>
      <c r="FZ208" s="34"/>
      <c r="GA208" s="34"/>
      <c r="GB208" s="34"/>
      <c r="GC208" s="34"/>
      <c r="GD208" s="34"/>
      <c r="GE208" s="34"/>
      <c r="GF208" s="34"/>
      <c r="GG208" s="34"/>
      <c r="GH208" s="34"/>
      <c r="GI208" s="34"/>
      <c r="GJ208" s="34"/>
      <c r="GK208" s="34"/>
      <c r="GL208" s="34"/>
      <c r="GM208" s="34"/>
      <c r="GN208" s="34"/>
      <c r="GO208" s="34"/>
      <c r="GP208" s="34"/>
      <c r="GQ208" s="34"/>
      <c r="GR208" s="34"/>
      <c r="GS208" s="34"/>
      <c r="GT208" s="34"/>
      <c r="GU208" s="34"/>
      <c r="GV208" s="34"/>
      <c r="GW208" s="34"/>
      <c r="GX208" s="34"/>
      <c r="GY208" s="34"/>
      <c r="GZ208" s="34"/>
      <c r="HA208" s="34"/>
      <c r="HB208" s="34"/>
      <c r="HC208" s="34"/>
      <c r="HD208" s="34"/>
      <c r="HE208" s="34"/>
      <c r="HF208" s="34"/>
      <c r="HG208" s="34"/>
      <c r="HH208" s="34"/>
      <c r="HI208" s="34"/>
      <c r="HJ208" s="34"/>
      <c r="HK208" s="34"/>
      <c r="HL208" s="34"/>
      <c r="HM208" s="34"/>
      <c r="HN208" s="34"/>
      <c r="HO208" s="34"/>
      <c r="HP208" s="34"/>
      <c r="HQ208" s="34"/>
      <c r="HR208" s="34"/>
      <c r="HS208" s="34"/>
      <c r="HT208" s="34"/>
      <c r="HU208" s="34"/>
      <c r="HV208" s="34"/>
      <c r="HW208" s="34"/>
      <c r="HX208" s="34"/>
      <c r="HY208" s="34"/>
      <c r="HZ208" s="34"/>
      <c r="IA208" s="34"/>
      <c r="IB208" s="34"/>
      <c r="IC208" s="34"/>
      <c r="ID208" s="34"/>
      <c r="IE208" s="34"/>
      <c r="IF208" s="34"/>
      <c r="IG208" s="34"/>
      <c r="IH208" s="34"/>
      <c r="II208" s="34"/>
      <c r="IJ208" s="34"/>
      <c r="IK208" s="34"/>
      <c r="IL208" s="34"/>
      <c r="IM208" s="34"/>
      <c r="IN208" s="34"/>
      <c r="IO208" s="34"/>
      <c r="IP208" s="34"/>
      <c r="IQ208" s="34"/>
      <c r="IR208" s="34"/>
      <c r="IS208" s="34"/>
      <c r="IT208" s="34"/>
      <c r="IU208" s="34"/>
      <c r="IV208" s="34"/>
    </row>
    <row r="209" spans="1:256">
      <c r="A209" s="34" t="s">
        <v>449</v>
      </c>
      <c r="B209" s="131" t="s">
        <v>450</v>
      </c>
      <c r="C209" s="622">
        <f>'6062'!G163</f>
        <v>0</v>
      </c>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c r="DL209" s="34"/>
      <c r="DM209" s="34"/>
      <c r="DN209" s="34"/>
      <c r="DO209" s="34"/>
      <c r="DP209" s="34"/>
      <c r="DQ209" s="34"/>
      <c r="DR209" s="34"/>
      <c r="DS209" s="34"/>
      <c r="DT209" s="34"/>
      <c r="DU209" s="34"/>
      <c r="DV209" s="34"/>
      <c r="DW209" s="34"/>
      <c r="DX209" s="34"/>
      <c r="DY209" s="34"/>
      <c r="DZ209" s="34"/>
      <c r="EA209" s="34"/>
      <c r="EB209" s="34"/>
      <c r="EC209" s="34"/>
      <c r="ED209" s="34"/>
      <c r="EE209" s="34"/>
      <c r="EF209" s="34"/>
      <c r="EG209" s="34"/>
      <c r="EH209" s="34"/>
      <c r="EI209" s="34"/>
      <c r="EJ209" s="34"/>
      <c r="EK209" s="34"/>
      <c r="EL209" s="34"/>
      <c r="EM209" s="34"/>
      <c r="EN209" s="34"/>
      <c r="EO209" s="34"/>
      <c r="EP209" s="34"/>
      <c r="EQ209" s="34"/>
      <c r="ER209" s="34"/>
      <c r="ES209" s="34"/>
      <c r="ET209" s="34"/>
      <c r="EU209" s="34"/>
      <c r="EV209" s="34"/>
      <c r="EW209" s="34"/>
      <c r="EX209" s="34"/>
      <c r="EY209" s="34"/>
      <c r="EZ209" s="34"/>
      <c r="FA209" s="34"/>
      <c r="FB209" s="34"/>
      <c r="FC209" s="34"/>
      <c r="FD209" s="34"/>
      <c r="FE209" s="34"/>
      <c r="FF209" s="34"/>
      <c r="FG209" s="34"/>
      <c r="FH209" s="34"/>
      <c r="FI209" s="34"/>
      <c r="FJ209" s="34"/>
      <c r="FK209" s="34"/>
      <c r="FL209" s="34"/>
      <c r="FM209" s="34"/>
      <c r="FN209" s="34"/>
      <c r="FO209" s="34"/>
      <c r="FP209" s="34"/>
      <c r="FQ209" s="34"/>
      <c r="FR209" s="34"/>
      <c r="FS209" s="34"/>
      <c r="FT209" s="34"/>
      <c r="FU209" s="34"/>
      <c r="FV209" s="34"/>
      <c r="FW209" s="34"/>
      <c r="FX209" s="34"/>
      <c r="FY209" s="34"/>
      <c r="FZ209" s="34"/>
      <c r="GA209" s="34"/>
      <c r="GB209" s="34"/>
      <c r="GC209" s="34"/>
      <c r="GD209" s="34"/>
      <c r="GE209" s="34"/>
      <c r="GF209" s="34"/>
      <c r="GG209" s="34"/>
      <c r="GH209" s="34"/>
      <c r="GI209" s="34"/>
      <c r="GJ209" s="34"/>
      <c r="GK209" s="34"/>
      <c r="GL209" s="34"/>
      <c r="GM209" s="34"/>
      <c r="GN209" s="34"/>
      <c r="GO209" s="34"/>
      <c r="GP209" s="34"/>
      <c r="GQ209" s="34"/>
      <c r="GR209" s="34"/>
      <c r="GS209" s="34"/>
      <c r="GT209" s="34"/>
      <c r="GU209" s="34"/>
      <c r="GV209" s="34"/>
      <c r="GW209" s="34"/>
      <c r="GX209" s="34"/>
      <c r="GY209" s="34"/>
      <c r="GZ209" s="34"/>
      <c r="HA209" s="34"/>
      <c r="HB209" s="34"/>
      <c r="HC209" s="34"/>
      <c r="HD209" s="34"/>
      <c r="HE209" s="34"/>
      <c r="HF209" s="34"/>
      <c r="HG209" s="34"/>
      <c r="HH209" s="34"/>
      <c r="HI209" s="34"/>
      <c r="HJ209" s="34"/>
      <c r="HK209" s="34"/>
      <c r="HL209" s="34"/>
      <c r="HM209" s="34"/>
      <c r="HN209" s="34"/>
      <c r="HO209" s="34"/>
      <c r="HP209" s="34"/>
      <c r="HQ209" s="34"/>
      <c r="HR209" s="34"/>
      <c r="HS209" s="34"/>
      <c r="HT209" s="34"/>
      <c r="HU209" s="34"/>
      <c r="HV209" s="34"/>
      <c r="HW209" s="34"/>
      <c r="HX209" s="34"/>
      <c r="HY209" s="34"/>
      <c r="HZ209" s="34"/>
      <c r="IA209" s="34"/>
      <c r="IB209" s="34"/>
      <c r="IC209" s="34"/>
      <c r="ID209" s="34"/>
      <c r="IE209" s="34"/>
      <c r="IF209" s="34"/>
      <c r="IG209" s="34"/>
      <c r="IH209" s="34"/>
      <c r="II209" s="34"/>
      <c r="IJ209" s="34"/>
      <c r="IK209" s="34"/>
      <c r="IL209" s="34"/>
      <c r="IM209" s="34"/>
      <c r="IN209" s="34"/>
      <c r="IO209" s="34"/>
      <c r="IP209" s="34"/>
      <c r="IQ209" s="34"/>
      <c r="IR209" s="34"/>
      <c r="IS209" s="34"/>
      <c r="IT209" s="34"/>
      <c r="IU209" s="34"/>
      <c r="IV209" s="34"/>
    </row>
    <row r="210" spans="1:256">
      <c r="A210" s="34" t="s">
        <v>451</v>
      </c>
      <c r="B210" s="131" t="s">
        <v>452</v>
      </c>
      <c r="C210" s="622">
        <f>'6062'!G165-'6062'!G166</f>
        <v>0</v>
      </c>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4"/>
      <c r="CQ210" s="34"/>
      <c r="CR210" s="34"/>
      <c r="CS210" s="34"/>
      <c r="CT210" s="34"/>
      <c r="CU210" s="34"/>
      <c r="CV210" s="34"/>
      <c r="CW210" s="34"/>
      <c r="CX210" s="34"/>
      <c r="CY210" s="34"/>
      <c r="CZ210" s="34"/>
      <c r="DA210" s="34"/>
      <c r="DB210" s="34"/>
      <c r="DC210" s="34"/>
      <c r="DD210" s="34"/>
      <c r="DE210" s="34"/>
      <c r="DF210" s="34"/>
      <c r="DG210" s="34"/>
      <c r="DH210" s="34"/>
      <c r="DI210" s="34"/>
      <c r="DJ210" s="34"/>
      <c r="DK210" s="34"/>
      <c r="DL210" s="34"/>
      <c r="DM210" s="34"/>
      <c r="DN210" s="34"/>
      <c r="DO210" s="34"/>
      <c r="DP210" s="34"/>
      <c r="DQ210" s="34"/>
      <c r="DR210" s="34"/>
      <c r="DS210" s="34"/>
      <c r="DT210" s="34"/>
      <c r="DU210" s="34"/>
      <c r="DV210" s="34"/>
      <c r="DW210" s="34"/>
      <c r="DX210" s="34"/>
      <c r="DY210" s="34"/>
      <c r="DZ210" s="34"/>
      <c r="EA210" s="34"/>
      <c r="EB210" s="34"/>
      <c r="EC210" s="34"/>
      <c r="ED210" s="34"/>
      <c r="EE210" s="34"/>
      <c r="EF210" s="34"/>
      <c r="EG210" s="34"/>
      <c r="EH210" s="34"/>
      <c r="EI210" s="34"/>
      <c r="EJ210" s="34"/>
      <c r="EK210" s="34"/>
      <c r="EL210" s="34"/>
      <c r="EM210" s="34"/>
      <c r="EN210" s="34"/>
      <c r="EO210" s="34"/>
      <c r="EP210" s="34"/>
      <c r="EQ210" s="34"/>
      <c r="ER210" s="34"/>
      <c r="ES210" s="34"/>
      <c r="ET210" s="34"/>
      <c r="EU210" s="34"/>
      <c r="EV210" s="34"/>
      <c r="EW210" s="34"/>
      <c r="EX210" s="34"/>
      <c r="EY210" s="34"/>
      <c r="EZ210" s="34"/>
      <c r="FA210" s="34"/>
      <c r="FB210" s="34"/>
      <c r="FC210" s="34"/>
      <c r="FD210" s="34"/>
      <c r="FE210" s="34"/>
      <c r="FF210" s="34"/>
      <c r="FG210" s="34"/>
      <c r="FH210" s="34"/>
      <c r="FI210" s="34"/>
      <c r="FJ210" s="34"/>
      <c r="FK210" s="34"/>
      <c r="FL210" s="34"/>
      <c r="FM210" s="34"/>
      <c r="FN210" s="34"/>
      <c r="FO210" s="34"/>
      <c r="FP210" s="34"/>
      <c r="FQ210" s="34"/>
      <c r="FR210" s="34"/>
      <c r="FS210" s="34"/>
      <c r="FT210" s="34"/>
      <c r="FU210" s="34"/>
      <c r="FV210" s="34"/>
      <c r="FW210" s="34"/>
      <c r="FX210" s="34"/>
      <c r="FY210" s="34"/>
      <c r="FZ210" s="34"/>
      <c r="GA210" s="34"/>
      <c r="GB210" s="34"/>
      <c r="GC210" s="34"/>
      <c r="GD210" s="34"/>
      <c r="GE210" s="34"/>
      <c r="GF210" s="34"/>
      <c r="GG210" s="34"/>
      <c r="GH210" s="34"/>
      <c r="GI210" s="34"/>
      <c r="GJ210" s="34"/>
      <c r="GK210" s="34"/>
      <c r="GL210" s="34"/>
      <c r="GM210" s="34"/>
      <c r="GN210" s="34"/>
      <c r="GO210" s="34"/>
      <c r="GP210" s="34"/>
      <c r="GQ210" s="34"/>
      <c r="GR210" s="34"/>
      <c r="GS210" s="34"/>
      <c r="GT210" s="34"/>
      <c r="GU210" s="34"/>
      <c r="GV210" s="34"/>
      <c r="GW210" s="34"/>
      <c r="GX210" s="34"/>
      <c r="GY210" s="34"/>
      <c r="GZ210" s="34"/>
      <c r="HA210" s="34"/>
      <c r="HB210" s="34"/>
      <c r="HC210" s="34"/>
      <c r="HD210" s="34"/>
      <c r="HE210" s="34"/>
      <c r="HF210" s="34"/>
      <c r="HG210" s="34"/>
      <c r="HH210" s="34"/>
      <c r="HI210" s="34"/>
      <c r="HJ210" s="34"/>
      <c r="HK210" s="34"/>
      <c r="HL210" s="34"/>
      <c r="HM210" s="34"/>
      <c r="HN210" s="34"/>
      <c r="HO210" s="34"/>
      <c r="HP210" s="34"/>
      <c r="HQ210" s="34"/>
      <c r="HR210" s="34"/>
      <c r="HS210" s="34"/>
      <c r="HT210" s="34"/>
      <c r="HU210" s="34"/>
      <c r="HV210" s="34"/>
      <c r="HW210" s="34"/>
      <c r="HX210" s="34"/>
      <c r="HY210" s="34"/>
      <c r="HZ210" s="34"/>
      <c r="IA210" s="34"/>
      <c r="IB210" s="34"/>
      <c r="IC210" s="34"/>
      <c r="ID210" s="34"/>
      <c r="IE210" s="34"/>
      <c r="IF210" s="34"/>
      <c r="IG210" s="34"/>
      <c r="IH210" s="34"/>
      <c r="II210" s="34"/>
      <c r="IJ210" s="34"/>
      <c r="IK210" s="34"/>
      <c r="IL210" s="34"/>
      <c r="IM210" s="34"/>
      <c r="IN210" s="34"/>
      <c r="IO210" s="34"/>
      <c r="IP210" s="34"/>
      <c r="IQ210" s="34"/>
      <c r="IR210" s="34"/>
      <c r="IS210" s="34"/>
      <c r="IT210" s="34"/>
      <c r="IU210" s="34"/>
      <c r="IV210" s="34"/>
    </row>
    <row r="211" spans="1:256">
      <c r="A211" s="34" t="s">
        <v>453</v>
      </c>
      <c r="B211" s="131" t="s">
        <v>454</v>
      </c>
      <c r="C211" s="622">
        <f>'6062'!G167</f>
        <v>0</v>
      </c>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c r="CS211" s="34"/>
      <c r="CT211" s="34"/>
      <c r="CU211" s="34"/>
      <c r="CV211" s="34"/>
      <c r="CW211" s="34"/>
      <c r="CX211" s="34"/>
      <c r="CY211" s="34"/>
      <c r="CZ211" s="34"/>
      <c r="DA211" s="34"/>
      <c r="DB211" s="34"/>
      <c r="DC211" s="34"/>
      <c r="DD211" s="34"/>
      <c r="DE211" s="34"/>
      <c r="DF211" s="34"/>
      <c r="DG211" s="34"/>
      <c r="DH211" s="34"/>
      <c r="DI211" s="34"/>
      <c r="DJ211" s="34"/>
      <c r="DK211" s="34"/>
      <c r="DL211" s="34"/>
      <c r="DM211" s="34"/>
      <c r="DN211" s="34"/>
      <c r="DO211" s="34"/>
      <c r="DP211" s="34"/>
      <c r="DQ211" s="34"/>
      <c r="DR211" s="34"/>
      <c r="DS211" s="34"/>
      <c r="DT211" s="34"/>
      <c r="DU211" s="34"/>
      <c r="DV211" s="34"/>
      <c r="DW211" s="34"/>
      <c r="DX211" s="34"/>
      <c r="DY211" s="34"/>
      <c r="DZ211" s="34"/>
      <c r="EA211" s="34"/>
      <c r="EB211" s="34"/>
      <c r="EC211" s="34"/>
      <c r="ED211" s="34"/>
      <c r="EE211" s="34"/>
      <c r="EF211" s="34"/>
      <c r="EG211" s="34"/>
      <c r="EH211" s="34"/>
      <c r="EI211" s="34"/>
      <c r="EJ211" s="34"/>
      <c r="EK211" s="34"/>
      <c r="EL211" s="34"/>
      <c r="EM211" s="34"/>
      <c r="EN211" s="34"/>
      <c r="EO211" s="34"/>
      <c r="EP211" s="34"/>
      <c r="EQ211" s="34"/>
      <c r="ER211" s="34"/>
      <c r="ES211" s="34"/>
      <c r="ET211" s="34"/>
      <c r="EU211" s="34"/>
      <c r="EV211" s="34"/>
      <c r="EW211" s="34"/>
      <c r="EX211" s="34"/>
      <c r="EY211" s="34"/>
      <c r="EZ211" s="34"/>
      <c r="FA211" s="34"/>
      <c r="FB211" s="34"/>
      <c r="FC211" s="34"/>
      <c r="FD211" s="34"/>
      <c r="FE211" s="34"/>
      <c r="FF211" s="34"/>
      <c r="FG211" s="34"/>
      <c r="FH211" s="34"/>
      <c r="FI211" s="34"/>
      <c r="FJ211" s="34"/>
      <c r="FK211" s="34"/>
      <c r="FL211" s="34"/>
      <c r="FM211" s="34"/>
      <c r="FN211" s="34"/>
      <c r="FO211" s="34"/>
      <c r="FP211" s="34"/>
      <c r="FQ211" s="34"/>
      <c r="FR211" s="34"/>
      <c r="FS211" s="34"/>
      <c r="FT211" s="34"/>
      <c r="FU211" s="34"/>
      <c r="FV211" s="34"/>
      <c r="FW211" s="34"/>
      <c r="FX211" s="34"/>
      <c r="FY211" s="34"/>
      <c r="FZ211" s="34"/>
      <c r="GA211" s="34"/>
      <c r="GB211" s="34"/>
      <c r="GC211" s="34"/>
      <c r="GD211" s="34"/>
      <c r="GE211" s="34"/>
      <c r="GF211" s="34"/>
      <c r="GG211" s="34"/>
      <c r="GH211" s="34"/>
      <c r="GI211" s="34"/>
      <c r="GJ211" s="34"/>
      <c r="GK211" s="34"/>
      <c r="GL211" s="34"/>
      <c r="GM211" s="34"/>
      <c r="GN211" s="34"/>
      <c r="GO211" s="34"/>
      <c r="GP211" s="34"/>
      <c r="GQ211" s="34"/>
      <c r="GR211" s="34"/>
      <c r="GS211" s="34"/>
      <c r="GT211" s="34"/>
      <c r="GU211" s="34"/>
      <c r="GV211" s="34"/>
      <c r="GW211" s="34"/>
      <c r="GX211" s="34"/>
      <c r="GY211" s="34"/>
      <c r="GZ211" s="34"/>
      <c r="HA211" s="34"/>
      <c r="HB211" s="34"/>
      <c r="HC211" s="34"/>
      <c r="HD211" s="34"/>
      <c r="HE211" s="34"/>
      <c r="HF211" s="34"/>
      <c r="HG211" s="34"/>
      <c r="HH211" s="34"/>
      <c r="HI211" s="34"/>
      <c r="HJ211" s="34"/>
      <c r="HK211" s="34"/>
      <c r="HL211" s="34"/>
      <c r="HM211" s="34"/>
      <c r="HN211" s="34"/>
      <c r="HO211" s="34"/>
      <c r="HP211" s="34"/>
      <c r="HQ211" s="34"/>
      <c r="HR211" s="34"/>
      <c r="HS211" s="34"/>
      <c r="HT211" s="34"/>
      <c r="HU211" s="34"/>
      <c r="HV211" s="34"/>
      <c r="HW211" s="34"/>
      <c r="HX211" s="34"/>
      <c r="HY211" s="34"/>
      <c r="HZ211" s="34"/>
      <c r="IA211" s="34"/>
      <c r="IB211" s="34"/>
      <c r="IC211" s="34"/>
      <c r="ID211" s="34"/>
      <c r="IE211" s="34"/>
      <c r="IF211" s="34"/>
      <c r="IG211" s="34"/>
      <c r="IH211" s="34"/>
      <c r="II211" s="34"/>
      <c r="IJ211" s="34"/>
      <c r="IK211" s="34"/>
      <c r="IL211" s="34"/>
      <c r="IM211" s="34"/>
      <c r="IN211" s="34"/>
      <c r="IO211" s="34"/>
      <c r="IP211" s="34"/>
      <c r="IQ211" s="34"/>
      <c r="IR211" s="34"/>
      <c r="IS211" s="34"/>
      <c r="IT211" s="34"/>
      <c r="IU211" s="34"/>
      <c r="IV211" s="34"/>
    </row>
    <row r="212" spans="1:256">
      <c r="A212" s="34" t="s">
        <v>455</v>
      </c>
      <c r="B212" s="131" t="s">
        <v>456</v>
      </c>
      <c r="C212" s="622">
        <f>'94'!D10</f>
        <v>0</v>
      </c>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c r="CS212" s="34"/>
      <c r="CT212" s="34"/>
      <c r="CU212" s="34"/>
      <c r="CV212" s="34"/>
      <c r="CW212" s="34"/>
      <c r="CX212" s="34"/>
      <c r="CY212" s="34"/>
      <c r="CZ212" s="34"/>
      <c r="DA212" s="34"/>
      <c r="DB212" s="34"/>
      <c r="DC212" s="34"/>
      <c r="DD212" s="34"/>
      <c r="DE212" s="34"/>
      <c r="DF212" s="34"/>
      <c r="DG212" s="34"/>
      <c r="DH212" s="34"/>
      <c r="DI212" s="34"/>
      <c r="DJ212" s="34"/>
      <c r="DK212" s="34"/>
      <c r="DL212" s="34"/>
      <c r="DM212" s="34"/>
      <c r="DN212" s="34"/>
      <c r="DO212" s="34"/>
      <c r="DP212" s="34"/>
      <c r="DQ212" s="34"/>
      <c r="DR212" s="34"/>
      <c r="DS212" s="34"/>
      <c r="DT212" s="34"/>
      <c r="DU212" s="34"/>
      <c r="DV212" s="34"/>
      <c r="DW212" s="34"/>
      <c r="DX212" s="34"/>
      <c r="DY212" s="34"/>
      <c r="DZ212" s="34"/>
      <c r="EA212" s="34"/>
      <c r="EB212" s="34"/>
      <c r="EC212" s="34"/>
      <c r="ED212" s="34"/>
      <c r="EE212" s="34"/>
      <c r="EF212" s="34"/>
      <c r="EG212" s="34"/>
      <c r="EH212" s="34"/>
      <c r="EI212" s="34"/>
      <c r="EJ212" s="34"/>
      <c r="EK212" s="34"/>
      <c r="EL212" s="34"/>
      <c r="EM212" s="34"/>
      <c r="EN212" s="34"/>
      <c r="EO212" s="34"/>
      <c r="EP212" s="34"/>
      <c r="EQ212" s="34"/>
      <c r="ER212" s="34"/>
      <c r="ES212" s="34"/>
      <c r="ET212" s="34"/>
      <c r="EU212" s="34"/>
      <c r="EV212" s="34"/>
      <c r="EW212" s="34"/>
      <c r="EX212" s="34"/>
      <c r="EY212" s="34"/>
      <c r="EZ212" s="34"/>
      <c r="FA212" s="34"/>
      <c r="FB212" s="34"/>
      <c r="FC212" s="34"/>
      <c r="FD212" s="34"/>
      <c r="FE212" s="34"/>
      <c r="FF212" s="34"/>
      <c r="FG212" s="34"/>
      <c r="FH212" s="34"/>
      <c r="FI212" s="34"/>
      <c r="FJ212" s="34"/>
      <c r="FK212" s="34"/>
      <c r="FL212" s="34"/>
      <c r="FM212" s="34"/>
      <c r="FN212" s="34"/>
      <c r="FO212" s="34"/>
      <c r="FP212" s="34"/>
      <c r="FQ212" s="34"/>
      <c r="FR212" s="34"/>
      <c r="FS212" s="34"/>
      <c r="FT212" s="34"/>
      <c r="FU212" s="34"/>
      <c r="FV212" s="34"/>
      <c r="FW212" s="34"/>
      <c r="FX212" s="34"/>
      <c r="FY212" s="34"/>
      <c r="FZ212" s="34"/>
      <c r="GA212" s="34"/>
      <c r="GB212" s="34"/>
      <c r="GC212" s="34"/>
      <c r="GD212" s="34"/>
      <c r="GE212" s="34"/>
      <c r="GF212" s="34"/>
      <c r="GG212" s="34"/>
      <c r="GH212" s="34"/>
      <c r="GI212" s="34"/>
      <c r="GJ212" s="34"/>
      <c r="GK212" s="34"/>
      <c r="GL212" s="34"/>
      <c r="GM212" s="34"/>
      <c r="GN212" s="34"/>
      <c r="GO212" s="34"/>
      <c r="GP212" s="34"/>
      <c r="GQ212" s="34"/>
      <c r="GR212" s="34"/>
      <c r="GS212" s="34"/>
      <c r="GT212" s="34"/>
      <c r="GU212" s="34"/>
      <c r="GV212" s="34"/>
      <c r="GW212" s="34"/>
      <c r="GX212" s="34"/>
      <c r="GY212" s="34"/>
      <c r="GZ212" s="34"/>
      <c r="HA212" s="34"/>
      <c r="HB212" s="34"/>
      <c r="HC212" s="34"/>
      <c r="HD212" s="34"/>
      <c r="HE212" s="34"/>
      <c r="HF212" s="34"/>
      <c r="HG212" s="34"/>
      <c r="HH212" s="34"/>
      <c r="HI212" s="34"/>
      <c r="HJ212" s="34"/>
      <c r="HK212" s="34"/>
      <c r="HL212" s="34"/>
      <c r="HM212" s="34"/>
      <c r="HN212" s="34"/>
      <c r="HO212" s="34"/>
      <c r="HP212" s="34"/>
      <c r="HQ212" s="34"/>
      <c r="HR212" s="34"/>
      <c r="HS212" s="34"/>
      <c r="HT212" s="34"/>
      <c r="HU212" s="34"/>
      <c r="HV212" s="34"/>
      <c r="HW212" s="34"/>
      <c r="HX212" s="34"/>
      <c r="HY212" s="34"/>
      <c r="HZ212" s="34"/>
      <c r="IA212" s="34"/>
      <c r="IB212" s="34"/>
      <c r="IC212" s="34"/>
      <c r="ID212" s="34"/>
      <c r="IE212" s="34"/>
      <c r="IF212" s="34"/>
      <c r="IG212" s="34"/>
      <c r="IH212" s="34"/>
      <c r="II212" s="34"/>
      <c r="IJ212" s="34"/>
      <c r="IK212" s="34"/>
      <c r="IL212" s="34"/>
      <c r="IM212" s="34"/>
      <c r="IN212" s="34"/>
      <c r="IO212" s="34"/>
      <c r="IP212" s="34"/>
      <c r="IQ212" s="34"/>
      <c r="IR212" s="34"/>
      <c r="IS212" s="34"/>
      <c r="IT212" s="34"/>
      <c r="IU212" s="34"/>
      <c r="IV212" s="34"/>
    </row>
    <row r="213" spans="1:256">
      <c r="A213" s="34"/>
      <c r="B213" s="131"/>
      <c r="C213" s="622"/>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c r="CX213" s="34"/>
      <c r="CY213" s="34"/>
      <c r="CZ213" s="34"/>
      <c r="DA213" s="34"/>
      <c r="DB213" s="34"/>
      <c r="DC213" s="34"/>
      <c r="DD213" s="34"/>
      <c r="DE213" s="34"/>
      <c r="DF213" s="34"/>
      <c r="DG213" s="34"/>
      <c r="DH213" s="34"/>
      <c r="DI213" s="34"/>
      <c r="DJ213" s="34"/>
      <c r="DK213" s="34"/>
      <c r="DL213" s="34"/>
      <c r="DM213" s="34"/>
      <c r="DN213" s="34"/>
      <c r="DO213" s="34"/>
      <c r="DP213" s="34"/>
      <c r="DQ213" s="34"/>
      <c r="DR213" s="34"/>
      <c r="DS213" s="34"/>
      <c r="DT213" s="34"/>
      <c r="DU213" s="34"/>
      <c r="DV213" s="34"/>
      <c r="DW213" s="34"/>
      <c r="DX213" s="34"/>
      <c r="DY213" s="34"/>
      <c r="DZ213" s="34"/>
      <c r="EA213" s="34"/>
      <c r="EB213" s="34"/>
      <c r="EC213" s="34"/>
      <c r="ED213" s="34"/>
      <c r="EE213" s="34"/>
      <c r="EF213" s="34"/>
      <c r="EG213" s="34"/>
      <c r="EH213" s="34"/>
      <c r="EI213" s="34"/>
      <c r="EJ213" s="34"/>
      <c r="EK213" s="34"/>
      <c r="EL213" s="34"/>
      <c r="EM213" s="34"/>
      <c r="EN213" s="34"/>
      <c r="EO213" s="34"/>
      <c r="EP213" s="34"/>
      <c r="EQ213" s="34"/>
      <c r="ER213" s="34"/>
      <c r="ES213" s="34"/>
      <c r="ET213" s="34"/>
      <c r="EU213" s="34"/>
      <c r="EV213" s="34"/>
      <c r="EW213" s="34"/>
      <c r="EX213" s="34"/>
      <c r="EY213" s="34"/>
      <c r="EZ213" s="34"/>
      <c r="FA213" s="34"/>
      <c r="FB213" s="34"/>
      <c r="FC213" s="34"/>
      <c r="FD213" s="34"/>
      <c r="FE213" s="34"/>
      <c r="FF213" s="34"/>
      <c r="FG213" s="34"/>
      <c r="FH213" s="34"/>
      <c r="FI213" s="34"/>
      <c r="FJ213" s="34"/>
      <c r="FK213" s="34"/>
      <c r="FL213" s="34"/>
      <c r="FM213" s="34"/>
      <c r="FN213" s="34"/>
      <c r="FO213" s="34"/>
      <c r="FP213" s="34"/>
      <c r="FQ213" s="34"/>
      <c r="FR213" s="34"/>
      <c r="FS213" s="34"/>
      <c r="FT213" s="34"/>
      <c r="FU213" s="34"/>
      <c r="FV213" s="34"/>
      <c r="FW213" s="34"/>
      <c r="FX213" s="34"/>
      <c r="FY213" s="34"/>
      <c r="FZ213" s="34"/>
      <c r="GA213" s="34"/>
      <c r="GB213" s="34"/>
      <c r="GC213" s="34"/>
      <c r="GD213" s="34"/>
      <c r="GE213" s="34"/>
      <c r="GF213" s="34"/>
      <c r="GG213" s="34"/>
      <c r="GH213" s="34"/>
      <c r="GI213" s="34"/>
      <c r="GJ213" s="34"/>
      <c r="GK213" s="34"/>
      <c r="GL213" s="34"/>
      <c r="GM213" s="34"/>
      <c r="GN213" s="34"/>
      <c r="GO213" s="34"/>
      <c r="GP213" s="34"/>
      <c r="GQ213" s="34"/>
      <c r="GR213" s="34"/>
      <c r="GS213" s="34"/>
      <c r="GT213" s="34"/>
      <c r="GU213" s="34"/>
      <c r="GV213" s="34"/>
      <c r="GW213" s="34"/>
      <c r="GX213" s="34"/>
      <c r="GY213" s="34"/>
      <c r="GZ213" s="34"/>
      <c r="HA213" s="34"/>
      <c r="HB213" s="34"/>
      <c r="HC213" s="34"/>
      <c r="HD213" s="34"/>
      <c r="HE213" s="34"/>
      <c r="HF213" s="34"/>
      <c r="HG213" s="34"/>
      <c r="HH213" s="34"/>
      <c r="HI213" s="34"/>
      <c r="HJ213" s="34"/>
      <c r="HK213" s="34"/>
      <c r="HL213" s="34"/>
      <c r="HM213" s="34"/>
      <c r="HN213" s="34"/>
      <c r="HO213" s="34"/>
      <c r="HP213" s="34"/>
      <c r="HQ213" s="34"/>
      <c r="HR213" s="34"/>
      <c r="HS213" s="34"/>
      <c r="HT213" s="34"/>
      <c r="HU213" s="34"/>
      <c r="HV213" s="34"/>
      <c r="HW213" s="34"/>
      <c r="HX213" s="34"/>
      <c r="HY213" s="34"/>
      <c r="HZ213" s="34"/>
      <c r="IA213" s="34"/>
      <c r="IB213" s="34"/>
      <c r="IC213" s="34"/>
      <c r="ID213" s="34"/>
      <c r="IE213" s="34"/>
      <c r="IF213" s="34"/>
      <c r="IG213" s="34"/>
      <c r="IH213" s="34"/>
      <c r="II213" s="34"/>
      <c r="IJ213" s="34"/>
      <c r="IK213" s="34"/>
      <c r="IL213" s="34"/>
      <c r="IM213" s="34"/>
      <c r="IN213" s="34"/>
      <c r="IO213" s="34"/>
      <c r="IP213" s="34"/>
      <c r="IQ213" s="34"/>
      <c r="IR213" s="34"/>
      <c r="IS213" s="34"/>
      <c r="IT213" s="34"/>
      <c r="IU213" s="34"/>
      <c r="IV213" s="34"/>
    </row>
    <row r="214" spans="1:256" ht="15.75">
      <c r="A214" s="923" t="s">
        <v>457</v>
      </c>
      <c r="B214" s="9" t="s">
        <v>1022</v>
      </c>
      <c r="C214" s="622">
        <f>SUM(C200:C212)</f>
        <v>356184654</v>
      </c>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4"/>
      <c r="CQ214" s="34"/>
      <c r="CR214" s="34"/>
      <c r="CS214" s="34"/>
      <c r="CT214" s="34"/>
      <c r="CU214" s="34"/>
      <c r="CV214" s="34"/>
      <c r="CW214" s="34"/>
      <c r="CX214" s="34"/>
      <c r="CY214" s="34"/>
      <c r="CZ214" s="34"/>
      <c r="DA214" s="34"/>
      <c r="DB214" s="34"/>
      <c r="DC214" s="34"/>
      <c r="DD214" s="34"/>
      <c r="DE214" s="34"/>
      <c r="DF214" s="34"/>
      <c r="DG214" s="34"/>
      <c r="DH214" s="34"/>
      <c r="DI214" s="34"/>
      <c r="DJ214" s="34"/>
      <c r="DK214" s="34"/>
      <c r="DL214" s="34"/>
      <c r="DM214" s="34"/>
      <c r="DN214" s="34"/>
      <c r="DO214" s="34"/>
      <c r="DP214" s="34"/>
      <c r="DQ214" s="34"/>
      <c r="DR214" s="34"/>
      <c r="DS214" s="34"/>
      <c r="DT214" s="34"/>
      <c r="DU214" s="34"/>
      <c r="DV214" s="34"/>
      <c r="DW214" s="34"/>
      <c r="DX214" s="34"/>
      <c r="DY214" s="34"/>
      <c r="DZ214" s="34"/>
      <c r="EA214" s="34"/>
      <c r="EB214" s="34"/>
      <c r="EC214" s="34"/>
      <c r="ED214" s="34"/>
      <c r="EE214" s="34"/>
      <c r="EF214" s="34"/>
      <c r="EG214" s="34"/>
      <c r="EH214" s="34"/>
      <c r="EI214" s="34"/>
      <c r="EJ214" s="34"/>
      <c r="EK214" s="34"/>
      <c r="EL214" s="34"/>
      <c r="EM214" s="34"/>
      <c r="EN214" s="34"/>
      <c r="EO214" s="34"/>
      <c r="EP214" s="34"/>
      <c r="EQ214" s="34"/>
      <c r="ER214" s="34"/>
      <c r="ES214" s="34"/>
      <c r="ET214" s="34"/>
      <c r="EU214" s="34"/>
      <c r="EV214" s="34"/>
      <c r="EW214" s="34"/>
      <c r="EX214" s="34"/>
      <c r="EY214" s="34"/>
      <c r="EZ214" s="34"/>
      <c r="FA214" s="34"/>
      <c r="FB214" s="34"/>
      <c r="FC214" s="34"/>
      <c r="FD214" s="34"/>
      <c r="FE214" s="34"/>
      <c r="FF214" s="34"/>
      <c r="FG214" s="34"/>
      <c r="FH214" s="34"/>
      <c r="FI214" s="34"/>
      <c r="FJ214" s="34"/>
      <c r="FK214" s="34"/>
      <c r="FL214" s="34"/>
      <c r="FM214" s="34"/>
      <c r="FN214" s="34"/>
      <c r="FO214" s="34"/>
      <c r="FP214" s="34"/>
      <c r="FQ214" s="34"/>
      <c r="FR214" s="34"/>
      <c r="FS214" s="34"/>
      <c r="FT214" s="34"/>
      <c r="FU214" s="34"/>
      <c r="FV214" s="34"/>
      <c r="FW214" s="34"/>
      <c r="FX214" s="34"/>
      <c r="FY214" s="34"/>
      <c r="FZ214" s="34"/>
      <c r="GA214" s="34"/>
      <c r="GB214" s="34"/>
      <c r="GC214" s="34"/>
      <c r="GD214" s="34"/>
      <c r="GE214" s="34"/>
      <c r="GF214" s="34"/>
      <c r="GG214" s="34"/>
      <c r="GH214" s="34"/>
      <c r="GI214" s="34"/>
      <c r="GJ214" s="34"/>
      <c r="GK214" s="34"/>
      <c r="GL214" s="34"/>
      <c r="GM214" s="34"/>
      <c r="GN214" s="34"/>
      <c r="GO214" s="34"/>
      <c r="GP214" s="34"/>
      <c r="GQ214" s="34"/>
      <c r="GR214" s="34"/>
      <c r="GS214" s="34"/>
      <c r="GT214" s="34"/>
      <c r="GU214" s="34"/>
      <c r="GV214" s="34"/>
      <c r="GW214" s="34"/>
      <c r="GX214" s="34"/>
      <c r="GY214" s="34"/>
      <c r="GZ214" s="34"/>
      <c r="HA214" s="34"/>
      <c r="HB214" s="34"/>
      <c r="HC214" s="34"/>
      <c r="HD214" s="34"/>
      <c r="HE214" s="34"/>
      <c r="HF214" s="34"/>
      <c r="HG214" s="34"/>
      <c r="HH214" s="34"/>
      <c r="HI214" s="34"/>
      <c r="HJ214" s="34"/>
      <c r="HK214" s="34"/>
      <c r="HL214" s="34"/>
      <c r="HM214" s="34"/>
      <c r="HN214" s="34"/>
      <c r="HO214" s="34"/>
      <c r="HP214" s="34"/>
      <c r="HQ214" s="34"/>
      <c r="HR214" s="34"/>
      <c r="HS214" s="34"/>
      <c r="HT214" s="34"/>
      <c r="HU214" s="34"/>
      <c r="HV214" s="34"/>
      <c r="HW214" s="34"/>
      <c r="HX214" s="34"/>
      <c r="HY214" s="34"/>
      <c r="HZ214" s="34"/>
      <c r="IA214" s="34"/>
      <c r="IB214" s="34"/>
      <c r="IC214" s="34"/>
      <c r="ID214" s="34"/>
      <c r="IE214" s="34"/>
      <c r="IF214" s="34"/>
      <c r="IG214" s="34"/>
      <c r="IH214" s="34"/>
      <c r="II214" s="34"/>
      <c r="IJ214" s="34"/>
      <c r="IK214" s="34"/>
      <c r="IL214" s="34"/>
      <c r="IM214" s="34"/>
      <c r="IN214" s="34"/>
      <c r="IO214" s="34"/>
      <c r="IP214" s="34"/>
      <c r="IQ214" s="34"/>
      <c r="IR214" s="34"/>
      <c r="IS214" s="34"/>
      <c r="IT214" s="34"/>
      <c r="IU214" s="34"/>
      <c r="IV214" s="34"/>
    </row>
    <row r="215" spans="1:256" ht="15.75">
      <c r="A215" s="34"/>
      <c r="B215" s="943"/>
      <c r="C215" s="622"/>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c r="DQ215" s="34"/>
      <c r="DR215" s="34"/>
      <c r="DS215" s="34"/>
      <c r="DT215" s="34"/>
      <c r="DU215" s="34"/>
      <c r="DV215" s="34"/>
      <c r="DW215" s="34"/>
      <c r="DX215" s="34"/>
      <c r="DY215" s="34"/>
      <c r="DZ215" s="34"/>
      <c r="EA215" s="34"/>
      <c r="EB215" s="34"/>
      <c r="EC215" s="34"/>
      <c r="ED215" s="34"/>
      <c r="EE215" s="34"/>
      <c r="EF215" s="34"/>
      <c r="EG215" s="34"/>
      <c r="EH215" s="34"/>
      <c r="EI215" s="34"/>
      <c r="EJ215" s="34"/>
      <c r="EK215" s="34"/>
      <c r="EL215" s="34"/>
      <c r="EM215" s="34"/>
      <c r="EN215" s="34"/>
      <c r="EO215" s="34"/>
      <c r="EP215" s="34"/>
      <c r="EQ215" s="34"/>
      <c r="ER215" s="34"/>
      <c r="ES215" s="34"/>
      <c r="ET215" s="34"/>
      <c r="EU215" s="34"/>
      <c r="EV215" s="34"/>
      <c r="EW215" s="34"/>
      <c r="EX215" s="34"/>
      <c r="EY215" s="34"/>
      <c r="EZ215" s="34"/>
      <c r="FA215" s="34"/>
      <c r="FB215" s="34"/>
      <c r="FC215" s="34"/>
      <c r="FD215" s="34"/>
      <c r="FE215" s="34"/>
      <c r="FF215" s="34"/>
      <c r="FG215" s="34"/>
      <c r="FH215" s="34"/>
      <c r="FI215" s="34"/>
      <c r="FJ215" s="34"/>
      <c r="FK215" s="34"/>
      <c r="FL215" s="34"/>
      <c r="FM215" s="34"/>
      <c r="FN215" s="34"/>
      <c r="FO215" s="34"/>
      <c r="FP215" s="34"/>
      <c r="FQ215" s="34"/>
      <c r="FR215" s="34"/>
      <c r="FS215" s="34"/>
      <c r="FT215" s="34"/>
      <c r="FU215" s="34"/>
      <c r="FV215" s="34"/>
      <c r="FW215" s="34"/>
      <c r="FX215" s="34"/>
      <c r="FY215" s="34"/>
      <c r="FZ215" s="34"/>
      <c r="GA215" s="34"/>
      <c r="GB215" s="34"/>
      <c r="GC215" s="34"/>
      <c r="GD215" s="34"/>
      <c r="GE215" s="34"/>
      <c r="GF215" s="34"/>
      <c r="GG215" s="34"/>
      <c r="GH215" s="34"/>
      <c r="GI215" s="34"/>
      <c r="GJ215" s="34"/>
      <c r="GK215" s="34"/>
      <c r="GL215" s="34"/>
      <c r="GM215" s="34"/>
      <c r="GN215" s="34"/>
      <c r="GO215" s="34"/>
      <c r="GP215" s="34"/>
      <c r="GQ215" s="34"/>
      <c r="GR215" s="34"/>
      <c r="GS215" s="34"/>
      <c r="GT215" s="34"/>
      <c r="GU215" s="34"/>
      <c r="GV215" s="34"/>
      <c r="GW215" s="34"/>
      <c r="GX215" s="34"/>
      <c r="GY215" s="34"/>
      <c r="GZ215" s="34"/>
      <c r="HA215" s="34"/>
      <c r="HB215" s="34"/>
      <c r="HC215" s="34"/>
      <c r="HD215" s="34"/>
      <c r="HE215" s="34"/>
      <c r="HF215" s="34"/>
      <c r="HG215" s="34"/>
      <c r="HH215" s="34"/>
      <c r="HI215" s="34"/>
      <c r="HJ215" s="34"/>
      <c r="HK215" s="34"/>
      <c r="HL215" s="34"/>
      <c r="HM215" s="34"/>
      <c r="HN215" s="34"/>
      <c r="HO215" s="34"/>
      <c r="HP215" s="34"/>
      <c r="HQ215" s="34"/>
      <c r="HR215" s="34"/>
      <c r="HS215" s="34"/>
      <c r="HT215" s="34"/>
      <c r="HU215" s="34"/>
      <c r="HV215" s="34"/>
      <c r="HW215" s="34"/>
      <c r="HX215" s="34"/>
      <c r="HY215" s="34"/>
      <c r="HZ215" s="34"/>
      <c r="IA215" s="34"/>
      <c r="IB215" s="34"/>
      <c r="IC215" s="34"/>
      <c r="ID215" s="34"/>
      <c r="IE215" s="34"/>
      <c r="IF215" s="34"/>
      <c r="IG215" s="34"/>
      <c r="IH215" s="34"/>
      <c r="II215" s="34"/>
      <c r="IJ215" s="34"/>
      <c r="IK215" s="34"/>
      <c r="IL215" s="34"/>
      <c r="IM215" s="34"/>
      <c r="IN215" s="34"/>
      <c r="IO215" s="34"/>
      <c r="IP215" s="34"/>
      <c r="IQ215" s="34"/>
      <c r="IR215" s="34"/>
      <c r="IS215" s="34"/>
      <c r="IT215" s="34"/>
      <c r="IU215" s="34"/>
      <c r="IV215" s="34"/>
    </row>
    <row r="216" spans="1:256">
      <c r="A216" s="34" t="s">
        <v>458</v>
      </c>
      <c r="B216" s="131" t="s">
        <v>459</v>
      </c>
      <c r="C216" s="622">
        <f>'94'!D46</f>
        <v>0</v>
      </c>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c r="DQ216" s="34"/>
      <c r="DR216" s="34"/>
      <c r="DS216" s="34"/>
      <c r="DT216" s="34"/>
      <c r="DU216" s="34"/>
      <c r="DV216" s="34"/>
      <c r="DW216" s="34"/>
      <c r="DX216" s="34"/>
      <c r="DY216" s="34"/>
      <c r="DZ216" s="34"/>
      <c r="EA216" s="34"/>
      <c r="EB216" s="34"/>
      <c r="EC216" s="34"/>
      <c r="ED216" s="34"/>
      <c r="EE216" s="34"/>
      <c r="EF216" s="34"/>
      <c r="EG216" s="34"/>
      <c r="EH216" s="34"/>
      <c r="EI216" s="34"/>
      <c r="EJ216" s="34"/>
      <c r="EK216" s="34"/>
      <c r="EL216" s="34"/>
      <c r="EM216" s="34"/>
      <c r="EN216" s="34"/>
      <c r="EO216" s="34"/>
      <c r="EP216" s="34"/>
      <c r="EQ216" s="34"/>
      <c r="ER216" s="34"/>
      <c r="ES216" s="34"/>
      <c r="ET216" s="34"/>
      <c r="EU216" s="34"/>
      <c r="EV216" s="34"/>
      <c r="EW216" s="34"/>
      <c r="EX216" s="34"/>
      <c r="EY216" s="34"/>
      <c r="EZ216" s="34"/>
      <c r="FA216" s="34"/>
      <c r="FB216" s="34"/>
      <c r="FC216" s="34"/>
      <c r="FD216" s="34"/>
      <c r="FE216" s="34"/>
      <c r="FF216" s="34"/>
      <c r="FG216" s="34"/>
      <c r="FH216" s="34"/>
      <c r="FI216" s="34"/>
      <c r="FJ216" s="34"/>
      <c r="FK216" s="34"/>
      <c r="FL216" s="34"/>
      <c r="FM216" s="34"/>
      <c r="FN216" s="34"/>
      <c r="FO216" s="34"/>
      <c r="FP216" s="34"/>
      <c r="FQ216" s="34"/>
      <c r="FR216" s="34"/>
      <c r="FS216" s="34"/>
      <c r="FT216" s="34"/>
      <c r="FU216" s="34"/>
      <c r="FV216" s="34"/>
      <c r="FW216" s="34"/>
      <c r="FX216" s="34"/>
      <c r="FY216" s="34"/>
      <c r="FZ216" s="34"/>
      <c r="GA216" s="34"/>
      <c r="GB216" s="34"/>
      <c r="GC216" s="34"/>
      <c r="GD216" s="34"/>
      <c r="GE216" s="34"/>
      <c r="GF216" s="34"/>
      <c r="GG216" s="34"/>
      <c r="GH216" s="34"/>
      <c r="GI216" s="34"/>
      <c r="GJ216" s="34"/>
      <c r="GK216" s="34"/>
      <c r="GL216" s="34"/>
      <c r="GM216" s="34"/>
      <c r="GN216" s="34"/>
      <c r="GO216" s="34"/>
      <c r="GP216" s="34"/>
      <c r="GQ216" s="34"/>
      <c r="GR216" s="34"/>
      <c r="GS216" s="34"/>
      <c r="GT216" s="34"/>
      <c r="GU216" s="34"/>
      <c r="GV216" s="34"/>
      <c r="GW216" s="34"/>
      <c r="GX216" s="34"/>
      <c r="GY216" s="34"/>
      <c r="GZ216" s="34"/>
      <c r="HA216" s="34"/>
      <c r="HB216" s="34"/>
      <c r="HC216" s="34"/>
      <c r="HD216" s="34"/>
      <c r="HE216" s="34"/>
      <c r="HF216" s="34"/>
      <c r="HG216" s="34"/>
      <c r="HH216" s="34"/>
      <c r="HI216" s="34"/>
      <c r="HJ216" s="34"/>
      <c r="HK216" s="34"/>
      <c r="HL216" s="34"/>
      <c r="HM216" s="34"/>
      <c r="HN216" s="34"/>
      <c r="HO216" s="34"/>
      <c r="HP216" s="34"/>
      <c r="HQ216" s="34"/>
      <c r="HR216" s="34"/>
      <c r="HS216" s="34"/>
      <c r="HT216" s="34"/>
      <c r="HU216" s="34"/>
      <c r="HV216" s="34"/>
      <c r="HW216" s="34"/>
      <c r="HX216" s="34"/>
      <c r="HY216" s="34"/>
      <c r="HZ216" s="34"/>
      <c r="IA216" s="34"/>
      <c r="IB216" s="34"/>
      <c r="IC216" s="34"/>
      <c r="ID216" s="34"/>
      <c r="IE216" s="34"/>
      <c r="IF216" s="34"/>
      <c r="IG216" s="34"/>
      <c r="IH216" s="34"/>
      <c r="II216" s="34"/>
      <c r="IJ216" s="34"/>
      <c r="IK216" s="34"/>
      <c r="IL216" s="34"/>
      <c r="IM216" s="34"/>
      <c r="IN216" s="34"/>
      <c r="IO216" s="34"/>
      <c r="IP216" s="34"/>
      <c r="IQ216" s="34"/>
      <c r="IR216" s="34"/>
      <c r="IS216" s="34"/>
      <c r="IT216" s="34"/>
      <c r="IU216" s="34"/>
      <c r="IV216" s="34"/>
    </row>
    <row r="217" spans="1:256">
      <c r="A217" s="34" t="s">
        <v>1052</v>
      </c>
      <c r="B217" s="131" t="s">
        <v>460</v>
      </c>
      <c r="C217" s="622">
        <f>'94'!D48</f>
        <v>0</v>
      </c>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c r="BO217" s="34"/>
      <c r="BP217" s="34"/>
      <c r="BQ217" s="34"/>
      <c r="BR217" s="34"/>
      <c r="BS217" s="34"/>
      <c r="BT217" s="34"/>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4"/>
      <c r="CQ217" s="34"/>
      <c r="CR217" s="34"/>
      <c r="CS217" s="34"/>
      <c r="CT217" s="34"/>
      <c r="CU217" s="34"/>
      <c r="CV217" s="34"/>
      <c r="CW217" s="34"/>
      <c r="CX217" s="34"/>
      <c r="CY217" s="34"/>
      <c r="CZ217" s="34"/>
      <c r="DA217" s="34"/>
      <c r="DB217" s="34"/>
      <c r="DC217" s="34"/>
      <c r="DD217" s="34"/>
      <c r="DE217" s="34"/>
      <c r="DF217" s="34"/>
      <c r="DG217" s="34"/>
      <c r="DH217" s="34"/>
      <c r="DI217" s="34"/>
      <c r="DJ217" s="34"/>
      <c r="DK217" s="34"/>
      <c r="DL217" s="34"/>
      <c r="DM217" s="34"/>
      <c r="DN217" s="34"/>
      <c r="DO217" s="34"/>
      <c r="DP217" s="34"/>
      <c r="DQ217" s="34"/>
      <c r="DR217" s="34"/>
      <c r="DS217" s="34"/>
      <c r="DT217" s="34"/>
      <c r="DU217" s="34"/>
      <c r="DV217" s="34"/>
      <c r="DW217" s="34"/>
      <c r="DX217" s="34"/>
      <c r="DY217" s="34"/>
      <c r="DZ217" s="34"/>
      <c r="EA217" s="34"/>
      <c r="EB217" s="34"/>
      <c r="EC217" s="34"/>
      <c r="ED217" s="34"/>
      <c r="EE217" s="34"/>
      <c r="EF217" s="34"/>
      <c r="EG217" s="34"/>
      <c r="EH217" s="34"/>
      <c r="EI217" s="34"/>
      <c r="EJ217" s="34"/>
      <c r="EK217" s="34"/>
      <c r="EL217" s="34"/>
      <c r="EM217" s="34"/>
      <c r="EN217" s="34"/>
      <c r="EO217" s="34"/>
      <c r="EP217" s="34"/>
      <c r="EQ217" s="34"/>
      <c r="ER217" s="34"/>
      <c r="ES217" s="34"/>
      <c r="ET217" s="34"/>
      <c r="EU217" s="34"/>
      <c r="EV217" s="34"/>
      <c r="EW217" s="34"/>
      <c r="EX217" s="34"/>
      <c r="EY217" s="34"/>
      <c r="EZ217" s="34"/>
      <c r="FA217" s="34"/>
      <c r="FB217" s="34"/>
      <c r="FC217" s="34"/>
      <c r="FD217" s="34"/>
      <c r="FE217" s="34"/>
      <c r="FF217" s="34"/>
      <c r="FG217" s="34"/>
      <c r="FH217" s="34"/>
      <c r="FI217" s="34"/>
      <c r="FJ217" s="34"/>
      <c r="FK217" s="34"/>
      <c r="FL217" s="34"/>
      <c r="FM217" s="34"/>
      <c r="FN217" s="34"/>
      <c r="FO217" s="34"/>
      <c r="FP217" s="34"/>
      <c r="FQ217" s="34"/>
      <c r="FR217" s="34"/>
      <c r="FS217" s="34"/>
      <c r="FT217" s="34"/>
      <c r="FU217" s="34"/>
      <c r="FV217" s="34"/>
      <c r="FW217" s="34"/>
      <c r="FX217" s="34"/>
      <c r="FY217" s="34"/>
      <c r="FZ217" s="34"/>
      <c r="GA217" s="34"/>
      <c r="GB217" s="34"/>
      <c r="GC217" s="34"/>
      <c r="GD217" s="34"/>
      <c r="GE217" s="34"/>
      <c r="GF217" s="34"/>
      <c r="GG217" s="34"/>
      <c r="GH217" s="34"/>
      <c r="GI217" s="34"/>
      <c r="GJ217" s="34"/>
      <c r="GK217" s="34"/>
      <c r="GL217" s="34"/>
      <c r="GM217" s="34"/>
      <c r="GN217" s="34"/>
      <c r="GO217" s="34"/>
      <c r="GP217" s="34"/>
      <c r="GQ217" s="34"/>
      <c r="GR217" s="34"/>
      <c r="GS217" s="34"/>
      <c r="GT217" s="34"/>
      <c r="GU217" s="34"/>
      <c r="GV217" s="34"/>
      <c r="GW217" s="34"/>
      <c r="GX217" s="34"/>
      <c r="GY217" s="34"/>
      <c r="GZ217" s="34"/>
      <c r="HA217" s="34"/>
      <c r="HB217" s="34"/>
      <c r="HC217" s="34"/>
      <c r="HD217" s="34"/>
      <c r="HE217" s="34"/>
      <c r="HF217" s="34"/>
      <c r="HG217" s="34"/>
      <c r="HH217" s="34"/>
      <c r="HI217" s="34"/>
      <c r="HJ217" s="34"/>
      <c r="HK217" s="34"/>
      <c r="HL217" s="34"/>
      <c r="HM217" s="34"/>
      <c r="HN217" s="34"/>
      <c r="HO217" s="34"/>
      <c r="HP217" s="34"/>
      <c r="HQ217" s="34"/>
      <c r="HR217" s="34"/>
      <c r="HS217" s="34"/>
      <c r="HT217" s="34"/>
      <c r="HU217" s="34"/>
      <c r="HV217" s="34"/>
      <c r="HW217" s="34"/>
      <c r="HX217" s="34"/>
      <c r="HY217" s="34"/>
      <c r="HZ217" s="34"/>
      <c r="IA217" s="34"/>
      <c r="IB217" s="34"/>
      <c r="IC217" s="34"/>
      <c r="ID217" s="34"/>
      <c r="IE217" s="34"/>
      <c r="IF217" s="34"/>
      <c r="IG217" s="34"/>
      <c r="IH217" s="34"/>
      <c r="II217" s="34"/>
      <c r="IJ217" s="34"/>
      <c r="IK217" s="34"/>
      <c r="IL217" s="34"/>
      <c r="IM217" s="34"/>
      <c r="IN217" s="34"/>
      <c r="IO217" s="34"/>
      <c r="IP217" s="34"/>
      <c r="IQ217" s="34"/>
      <c r="IR217" s="34"/>
      <c r="IS217" s="34"/>
      <c r="IT217" s="34"/>
      <c r="IU217" s="34"/>
      <c r="IV217" s="34"/>
    </row>
    <row r="218" spans="1:256">
      <c r="A218" s="34" t="s">
        <v>1057</v>
      </c>
      <c r="B218" s="131" t="s">
        <v>461</v>
      </c>
      <c r="C218" s="622">
        <f>'94'!D52</f>
        <v>8773634</v>
      </c>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c r="DQ218" s="34"/>
      <c r="DR218" s="34"/>
      <c r="DS218" s="34"/>
      <c r="DT218" s="34"/>
      <c r="DU218" s="34"/>
      <c r="DV218" s="34"/>
      <c r="DW218" s="34"/>
      <c r="DX218" s="34"/>
      <c r="DY218" s="34"/>
      <c r="DZ218" s="34"/>
      <c r="EA218" s="34"/>
      <c r="EB218" s="34"/>
      <c r="EC218" s="34"/>
      <c r="ED218" s="34"/>
      <c r="EE218" s="34"/>
      <c r="EF218" s="34"/>
      <c r="EG218" s="34"/>
      <c r="EH218" s="34"/>
      <c r="EI218" s="34"/>
      <c r="EJ218" s="34"/>
      <c r="EK218" s="34"/>
      <c r="EL218" s="34"/>
      <c r="EM218" s="34"/>
      <c r="EN218" s="34"/>
      <c r="EO218" s="34"/>
      <c r="EP218" s="34"/>
      <c r="EQ218" s="34"/>
      <c r="ER218" s="34"/>
      <c r="ES218" s="34"/>
      <c r="ET218" s="34"/>
      <c r="EU218" s="34"/>
      <c r="EV218" s="34"/>
      <c r="EW218" s="34"/>
      <c r="EX218" s="34"/>
      <c r="EY218" s="34"/>
      <c r="EZ218" s="34"/>
      <c r="FA218" s="34"/>
      <c r="FB218" s="34"/>
      <c r="FC218" s="34"/>
      <c r="FD218" s="34"/>
      <c r="FE218" s="34"/>
      <c r="FF218" s="34"/>
      <c r="FG218" s="34"/>
      <c r="FH218" s="34"/>
      <c r="FI218" s="34"/>
      <c r="FJ218" s="34"/>
      <c r="FK218" s="34"/>
      <c r="FL218" s="34"/>
      <c r="FM218" s="34"/>
      <c r="FN218" s="34"/>
      <c r="FO218" s="34"/>
      <c r="FP218" s="34"/>
      <c r="FQ218" s="34"/>
      <c r="FR218" s="34"/>
      <c r="FS218" s="34"/>
      <c r="FT218" s="34"/>
      <c r="FU218" s="34"/>
      <c r="FV218" s="34"/>
      <c r="FW218" s="34"/>
      <c r="FX218" s="34"/>
      <c r="FY218" s="34"/>
      <c r="FZ218" s="34"/>
      <c r="GA218" s="34"/>
      <c r="GB218" s="34"/>
      <c r="GC218" s="34"/>
      <c r="GD218" s="34"/>
      <c r="GE218" s="34"/>
      <c r="GF218" s="34"/>
      <c r="GG218" s="34"/>
      <c r="GH218" s="34"/>
      <c r="GI218" s="34"/>
      <c r="GJ218" s="34"/>
      <c r="GK218" s="34"/>
      <c r="GL218" s="34"/>
      <c r="GM218" s="34"/>
      <c r="GN218" s="34"/>
      <c r="GO218" s="34"/>
      <c r="GP218" s="34"/>
      <c r="GQ218" s="34"/>
      <c r="GR218" s="34"/>
      <c r="GS218" s="34"/>
      <c r="GT218" s="34"/>
      <c r="GU218" s="34"/>
      <c r="GV218" s="34"/>
      <c r="GW218" s="34"/>
      <c r="GX218" s="34"/>
      <c r="GY218" s="34"/>
      <c r="GZ218" s="34"/>
      <c r="HA218" s="34"/>
      <c r="HB218" s="34"/>
      <c r="HC218" s="34"/>
      <c r="HD218" s="34"/>
      <c r="HE218" s="34"/>
      <c r="HF218" s="34"/>
      <c r="HG218" s="34"/>
      <c r="HH218" s="34"/>
      <c r="HI218" s="34"/>
      <c r="HJ218" s="34"/>
      <c r="HK218" s="34"/>
      <c r="HL218" s="34"/>
      <c r="HM218" s="34"/>
      <c r="HN218" s="34"/>
      <c r="HO218" s="34"/>
      <c r="HP218" s="34"/>
      <c r="HQ218" s="34"/>
      <c r="HR218" s="34"/>
      <c r="HS218" s="34"/>
      <c r="HT218" s="34"/>
      <c r="HU218" s="34"/>
      <c r="HV218" s="34"/>
      <c r="HW218" s="34"/>
      <c r="HX218" s="34"/>
      <c r="HY218" s="34"/>
      <c r="HZ218" s="34"/>
      <c r="IA218" s="34"/>
      <c r="IB218" s="34"/>
      <c r="IC218" s="34"/>
      <c r="ID218" s="34"/>
      <c r="IE218" s="34"/>
      <c r="IF218" s="34"/>
      <c r="IG218" s="34"/>
      <c r="IH218" s="34"/>
      <c r="II218" s="34"/>
      <c r="IJ218" s="34"/>
      <c r="IK218" s="34"/>
      <c r="IL218" s="34"/>
      <c r="IM218" s="34"/>
      <c r="IN218" s="34"/>
      <c r="IO218" s="34"/>
      <c r="IP218" s="34"/>
      <c r="IQ218" s="34"/>
      <c r="IR218" s="34"/>
      <c r="IS218" s="34"/>
      <c r="IT218" s="34"/>
      <c r="IU218" s="34"/>
      <c r="IV218" s="34"/>
    </row>
    <row r="219" spans="1:256">
      <c r="A219" s="34" t="s">
        <v>1060</v>
      </c>
      <c r="B219" s="131" t="s">
        <v>462</v>
      </c>
      <c r="C219" s="622">
        <f>'94'!D55</f>
        <v>0</v>
      </c>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c r="BO219" s="34"/>
      <c r="BP219" s="34"/>
      <c r="BQ219" s="34"/>
      <c r="BR219" s="34"/>
      <c r="BS219" s="34"/>
      <c r="BT219" s="34"/>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4"/>
      <c r="CQ219" s="34"/>
      <c r="CR219" s="34"/>
      <c r="CS219" s="34"/>
      <c r="CT219" s="34"/>
      <c r="CU219" s="34"/>
      <c r="CV219" s="34"/>
      <c r="CW219" s="34"/>
      <c r="CX219" s="34"/>
      <c r="CY219" s="34"/>
      <c r="CZ219" s="34"/>
      <c r="DA219" s="34"/>
      <c r="DB219" s="34"/>
      <c r="DC219" s="34"/>
      <c r="DD219" s="34"/>
      <c r="DE219" s="34"/>
      <c r="DF219" s="34"/>
      <c r="DG219" s="34"/>
      <c r="DH219" s="34"/>
      <c r="DI219" s="34"/>
      <c r="DJ219" s="34"/>
      <c r="DK219" s="34"/>
      <c r="DL219" s="34"/>
      <c r="DM219" s="34"/>
      <c r="DN219" s="34"/>
      <c r="DO219" s="34"/>
      <c r="DP219" s="34"/>
      <c r="DQ219" s="34"/>
      <c r="DR219" s="34"/>
      <c r="DS219" s="34"/>
      <c r="DT219" s="34"/>
      <c r="DU219" s="34"/>
      <c r="DV219" s="34"/>
      <c r="DW219" s="34"/>
      <c r="DX219" s="34"/>
      <c r="DY219" s="34"/>
      <c r="DZ219" s="34"/>
      <c r="EA219" s="34"/>
      <c r="EB219" s="34"/>
      <c r="EC219" s="34"/>
      <c r="ED219" s="34"/>
      <c r="EE219" s="34"/>
      <c r="EF219" s="34"/>
      <c r="EG219" s="34"/>
      <c r="EH219" s="34"/>
      <c r="EI219" s="34"/>
      <c r="EJ219" s="34"/>
      <c r="EK219" s="34"/>
      <c r="EL219" s="34"/>
      <c r="EM219" s="34"/>
      <c r="EN219" s="34"/>
      <c r="EO219" s="34"/>
      <c r="EP219" s="34"/>
      <c r="EQ219" s="34"/>
      <c r="ER219" s="34"/>
      <c r="ES219" s="34"/>
      <c r="ET219" s="34"/>
      <c r="EU219" s="34"/>
      <c r="EV219" s="34"/>
      <c r="EW219" s="34"/>
      <c r="EX219" s="34"/>
      <c r="EY219" s="34"/>
      <c r="EZ219" s="34"/>
      <c r="FA219" s="34"/>
      <c r="FB219" s="34"/>
      <c r="FC219" s="34"/>
      <c r="FD219" s="34"/>
      <c r="FE219" s="34"/>
      <c r="FF219" s="34"/>
      <c r="FG219" s="34"/>
      <c r="FH219" s="34"/>
      <c r="FI219" s="34"/>
      <c r="FJ219" s="34"/>
      <c r="FK219" s="34"/>
      <c r="FL219" s="34"/>
      <c r="FM219" s="34"/>
      <c r="FN219" s="34"/>
      <c r="FO219" s="34"/>
      <c r="FP219" s="34"/>
      <c r="FQ219" s="34"/>
      <c r="FR219" s="34"/>
      <c r="FS219" s="34"/>
      <c r="FT219" s="34"/>
      <c r="FU219" s="34"/>
      <c r="FV219" s="34"/>
      <c r="FW219" s="34"/>
      <c r="FX219" s="34"/>
      <c r="FY219" s="34"/>
      <c r="FZ219" s="34"/>
      <c r="GA219" s="34"/>
      <c r="GB219" s="34"/>
      <c r="GC219" s="34"/>
      <c r="GD219" s="34"/>
      <c r="GE219" s="34"/>
      <c r="GF219" s="34"/>
      <c r="GG219" s="34"/>
      <c r="GH219" s="34"/>
      <c r="GI219" s="34"/>
      <c r="GJ219" s="34"/>
      <c r="GK219" s="34"/>
      <c r="GL219" s="34"/>
      <c r="GM219" s="34"/>
      <c r="GN219" s="34"/>
      <c r="GO219" s="34"/>
      <c r="GP219" s="34"/>
      <c r="GQ219" s="34"/>
      <c r="GR219" s="34"/>
      <c r="GS219" s="34"/>
      <c r="GT219" s="34"/>
      <c r="GU219" s="34"/>
      <c r="GV219" s="34"/>
      <c r="GW219" s="34"/>
      <c r="GX219" s="34"/>
      <c r="GY219" s="34"/>
      <c r="GZ219" s="34"/>
      <c r="HA219" s="34"/>
      <c r="HB219" s="34"/>
      <c r="HC219" s="34"/>
      <c r="HD219" s="34"/>
      <c r="HE219" s="34"/>
      <c r="HF219" s="34"/>
      <c r="HG219" s="34"/>
      <c r="HH219" s="34"/>
      <c r="HI219" s="34"/>
      <c r="HJ219" s="34"/>
      <c r="HK219" s="34"/>
      <c r="HL219" s="34"/>
      <c r="HM219" s="34"/>
      <c r="HN219" s="34"/>
      <c r="HO219" s="34"/>
      <c r="HP219" s="34"/>
      <c r="HQ219" s="34"/>
      <c r="HR219" s="34"/>
      <c r="HS219" s="34"/>
      <c r="HT219" s="34"/>
      <c r="HU219" s="34"/>
      <c r="HV219" s="34"/>
      <c r="HW219" s="34"/>
      <c r="HX219" s="34"/>
      <c r="HY219" s="34"/>
      <c r="HZ219" s="34"/>
      <c r="IA219" s="34"/>
      <c r="IB219" s="34"/>
      <c r="IC219" s="34"/>
      <c r="ID219" s="34"/>
      <c r="IE219" s="34"/>
      <c r="IF219" s="34"/>
      <c r="IG219" s="34"/>
      <c r="IH219" s="34"/>
      <c r="II219" s="34"/>
      <c r="IJ219" s="34"/>
      <c r="IK219" s="34"/>
      <c r="IL219" s="34"/>
      <c r="IM219" s="34"/>
      <c r="IN219" s="34"/>
      <c r="IO219" s="34"/>
      <c r="IP219" s="34"/>
      <c r="IQ219" s="34"/>
      <c r="IR219" s="34"/>
      <c r="IS219" s="34"/>
      <c r="IT219" s="34"/>
      <c r="IU219" s="34"/>
      <c r="IV219" s="34"/>
    </row>
    <row r="220" spans="1:256">
      <c r="A220" s="34"/>
      <c r="B220" s="131"/>
      <c r="C220" s="622"/>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c r="CS220" s="34"/>
      <c r="CT220" s="34"/>
      <c r="CU220" s="34"/>
      <c r="CV220" s="34"/>
      <c r="CW220" s="34"/>
      <c r="CX220" s="34"/>
      <c r="CY220" s="34"/>
      <c r="CZ220" s="34"/>
      <c r="DA220" s="34"/>
      <c r="DB220" s="34"/>
      <c r="DC220" s="34"/>
      <c r="DD220" s="34"/>
      <c r="DE220" s="34"/>
      <c r="DF220" s="34"/>
      <c r="DG220" s="34"/>
      <c r="DH220" s="34"/>
      <c r="DI220" s="34"/>
      <c r="DJ220" s="34"/>
      <c r="DK220" s="34"/>
      <c r="DL220" s="34"/>
      <c r="DM220" s="34"/>
      <c r="DN220" s="34"/>
      <c r="DO220" s="34"/>
      <c r="DP220" s="34"/>
      <c r="DQ220" s="34"/>
      <c r="DR220" s="34"/>
      <c r="DS220" s="34"/>
      <c r="DT220" s="34"/>
      <c r="DU220" s="34"/>
      <c r="DV220" s="34"/>
      <c r="DW220" s="34"/>
      <c r="DX220" s="34"/>
      <c r="DY220" s="34"/>
      <c r="DZ220" s="34"/>
      <c r="EA220" s="34"/>
      <c r="EB220" s="34"/>
      <c r="EC220" s="34"/>
      <c r="ED220" s="34"/>
      <c r="EE220" s="34"/>
      <c r="EF220" s="34"/>
      <c r="EG220" s="34"/>
      <c r="EH220" s="34"/>
      <c r="EI220" s="34"/>
      <c r="EJ220" s="34"/>
      <c r="EK220" s="34"/>
      <c r="EL220" s="34"/>
      <c r="EM220" s="34"/>
      <c r="EN220" s="34"/>
      <c r="EO220" s="34"/>
      <c r="EP220" s="34"/>
      <c r="EQ220" s="34"/>
      <c r="ER220" s="34"/>
      <c r="ES220" s="34"/>
      <c r="ET220" s="34"/>
      <c r="EU220" s="34"/>
      <c r="EV220" s="34"/>
      <c r="EW220" s="34"/>
      <c r="EX220" s="34"/>
      <c r="EY220" s="34"/>
      <c r="EZ220" s="34"/>
      <c r="FA220" s="34"/>
      <c r="FB220" s="34"/>
      <c r="FC220" s="34"/>
      <c r="FD220" s="34"/>
      <c r="FE220" s="34"/>
      <c r="FF220" s="34"/>
      <c r="FG220" s="34"/>
      <c r="FH220" s="34"/>
      <c r="FI220" s="34"/>
      <c r="FJ220" s="34"/>
      <c r="FK220" s="34"/>
      <c r="FL220" s="34"/>
      <c r="FM220" s="34"/>
      <c r="FN220" s="34"/>
      <c r="FO220" s="34"/>
      <c r="FP220" s="34"/>
      <c r="FQ220" s="34"/>
      <c r="FR220" s="34"/>
      <c r="FS220" s="34"/>
      <c r="FT220" s="34"/>
      <c r="FU220" s="34"/>
      <c r="FV220" s="34"/>
      <c r="FW220" s="34"/>
      <c r="FX220" s="34"/>
      <c r="FY220" s="34"/>
      <c r="FZ220" s="34"/>
      <c r="GA220" s="34"/>
      <c r="GB220" s="34"/>
      <c r="GC220" s="34"/>
      <c r="GD220" s="34"/>
      <c r="GE220" s="34"/>
      <c r="GF220" s="34"/>
      <c r="GG220" s="34"/>
      <c r="GH220" s="34"/>
      <c r="GI220" s="34"/>
      <c r="GJ220" s="34"/>
      <c r="GK220" s="34"/>
      <c r="GL220" s="34"/>
      <c r="GM220" s="34"/>
      <c r="GN220" s="34"/>
      <c r="GO220" s="34"/>
      <c r="GP220" s="34"/>
      <c r="GQ220" s="34"/>
      <c r="GR220" s="34"/>
      <c r="GS220" s="34"/>
      <c r="GT220" s="34"/>
      <c r="GU220" s="34"/>
      <c r="GV220" s="34"/>
      <c r="GW220" s="34"/>
      <c r="GX220" s="34"/>
      <c r="GY220" s="34"/>
      <c r="GZ220" s="34"/>
      <c r="HA220" s="34"/>
      <c r="HB220" s="34"/>
      <c r="HC220" s="34"/>
      <c r="HD220" s="34"/>
      <c r="HE220" s="34"/>
      <c r="HF220" s="34"/>
      <c r="HG220" s="34"/>
      <c r="HH220" s="34"/>
      <c r="HI220" s="34"/>
      <c r="HJ220" s="34"/>
      <c r="HK220" s="34"/>
      <c r="HL220" s="34"/>
      <c r="HM220" s="34"/>
      <c r="HN220" s="34"/>
      <c r="HO220" s="34"/>
      <c r="HP220" s="34"/>
      <c r="HQ220" s="34"/>
      <c r="HR220" s="34"/>
      <c r="HS220" s="34"/>
      <c r="HT220" s="34"/>
      <c r="HU220" s="34"/>
      <c r="HV220" s="34"/>
      <c r="HW220" s="34"/>
      <c r="HX220" s="34"/>
      <c r="HY220" s="34"/>
      <c r="HZ220" s="34"/>
      <c r="IA220" s="34"/>
      <c r="IB220" s="34"/>
      <c r="IC220" s="34"/>
      <c r="ID220" s="34"/>
      <c r="IE220" s="34"/>
      <c r="IF220" s="34"/>
      <c r="IG220" s="34"/>
      <c r="IH220" s="34"/>
      <c r="II220" s="34"/>
      <c r="IJ220" s="34"/>
      <c r="IK220" s="34"/>
      <c r="IL220" s="34"/>
      <c r="IM220" s="34"/>
      <c r="IN220" s="34"/>
      <c r="IO220" s="34"/>
      <c r="IP220" s="34"/>
      <c r="IQ220" s="34"/>
      <c r="IR220" s="34"/>
      <c r="IS220" s="34"/>
      <c r="IT220" s="34"/>
      <c r="IU220" s="34"/>
      <c r="IV220" s="34"/>
    </row>
    <row r="221" spans="1:256" ht="15.75">
      <c r="A221" s="923" t="s">
        <v>463</v>
      </c>
      <c r="B221" s="9" t="s">
        <v>1022</v>
      </c>
      <c r="C221" s="622">
        <f>SUM(C214:C219)</f>
        <v>364958288</v>
      </c>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4"/>
      <c r="CQ221" s="34"/>
      <c r="CR221" s="34"/>
      <c r="CS221" s="34"/>
      <c r="CT221" s="34"/>
      <c r="CU221" s="34"/>
      <c r="CV221" s="34"/>
      <c r="CW221" s="34"/>
      <c r="CX221" s="34"/>
      <c r="CY221" s="34"/>
      <c r="CZ221" s="34"/>
      <c r="DA221" s="34"/>
      <c r="DB221" s="34"/>
      <c r="DC221" s="34"/>
      <c r="DD221" s="34"/>
      <c r="DE221" s="34"/>
      <c r="DF221" s="34"/>
      <c r="DG221" s="34"/>
      <c r="DH221" s="34"/>
      <c r="DI221" s="34"/>
      <c r="DJ221" s="34"/>
      <c r="DK221" s="34"/>
      <c r="DL221" s="34"/>
      <c r="DM221" s="34"/>
      <c r="DN221" s="34"/>
      <c r="DO221" s="34"/>
      <c r="DP221" s="34"/>
      <c r="DQ221" s="34"/>
      <c r="DR221" s="34"/>
      <c r="DS221" s="34"/>
      <c r="DT221" s="34"/>
      <c r="DU221" s="34"/>
      <c r="DV221" s="34"/>
      <c r="DW221" s="34"/>
      <c r="DX221" s="34"/>
      <c r="DY221" s="34"/>
      <c r="DZ221" s="34"/>
      <c r="EA221" s="34"/>
      <c r="EB221" s="34"/>
      <c r="EC221" s="34"/>
      <c r="ED221" s="34"/>
      <c r="EE221" s="34"/>
      <c r="EF221" s="34"/>
      <c r="EG221" s="34"/>
      <c r="EH221" s="34"/>
      <c r="EI221" s="34"/>
      <c r="EJ221" s="34"/>
      <c r="EK221" s="34"/>
      <c r="EL221" s="34"/>
      <c r="EM221" s="34"/>
      <c r="EN221" s="34"/>
      <c r="EO221" s="34"/>
      <c r="EP221" s="34"/>
      <c r="EQ221" s="34"/>
      <c r="ER221" s="34"/>
      <c r="ES221" s="34"/>
      <c r="ET221" s="34"/>
      <c r="EU221" s="34"/>
      <c r="EV221" s="34"/>
      <c r="EW221" s="34"/>
      <c r="EX221" s="34"/>
      <c r="EY221" s="34"/>
      <c r="EZ221" s="34"/>
      <c r="FA221" s="34"/>
      <c r="FB221" s="34"/>
      <c r="FC221" s="34"/>
      <c r="FD221" s="34"/>
      <c r="FE221" s="34"/>
      <c r="FF221" s="34"/>
      <c r="FG221" s="34"/>
      <c r="FH221" s="34"/>
      <c r="FI221" s="34"/>
      <c r="FJ221" s="34"/>
      <c r="FK221" s="34"/>
      <c r="FL221" s="34"/>
      <c r="FM221" s="34"/>
      <c r="FN221" s="34"/>
      <c r="FO221" s="34"/>
      <c r="FP221" s="34"/>
      <c r="FQ221" s="34"/>
      <c r="FR221" s="34"/>
      <c r="FS221" s="34"/>
      <c r="FT221" s="34"/>
      <c r="FU221" s="34"/>
      <c r="FV221" s="34"/>
      <c r="FW221" s="34"/>
      <c r="FX221" s="34"/>
      <c r="FY221" s="34"/>
      <c r="FZ221" s="34"/>
      <c r="GA221" s="34"/>
      <c r="GB221" s="34"/>
      <c r="GC221" s="34"/>
      <c r="GD221" s="34"/>
      <c r="GE221" s="34"/>
      <c r="GF221" s="34"/>
      <c r="GG221" s="34"/>
      <c r="GH221" s="34"/>
      <c r="GI221" s="34"/>
      <c r="GJ221" s="34"/>
      <c r="GK221" s="34"/>
      <c r="GL221" s="34"/>
      <c r="GM221" s="34"/>
      <c r="GN221" s="34"/>
      <c r="GO221" s="34"/>
      <c r="GP221" s="34"/>
      <c r="GQ221" s="34"/>
      <c r="GR221" s="34"/>
      <c r="GS221" s="34"/>
      <c r="GT221" s="34"/>
      <c r="GU221" s="34"/>
      <c r="GV221" s="34"/>
      <c r="GW221" s="34"/>
      <c r="GX221" s="34"/>
      <c r="GY221" s="34"/>
      <c r="GZ221" s="34"/>
      <c r="HA221" s="34"/>
      <c r="HB221" s="34"/>
      <c r="HC221" s="34"/>
      <c r="HD221" s="34"/>
      <c r="HE221" s="34"/>
      <c r="HF221" s="34"/>
      <c r="HG221" s="34"/>
      <c r="HH221" s="34"/>
      <c r="HI221" s="34"/>
      <c r="HJ221" s="34"/>
      <c r="HK221" s="34"/>
      <c r="HL221" s="34"/>
      <c r="HM221" s="34"/>
      <c r="HN221" s="34"/>
      <c r="HO221" s="34"/>
      <c r="HP221" s="34"/>
      <c r="HQ221" s="34"/>
      <c r="HR221" s="34"/>
      <c r="HS221" s="34"/>
      <c r="HT221" s="34"/>
      <c r="HU221" s="34"/>
      <c r="HV221" s="34"/>
      <c r="HW221" s="34"/>
      <c r="HX221" s="34"/>
      <c r="HY221" s="34"/>
      <c r="HZ221" s="34"/>
      <c r="IA221" s="34"/>
      <c r="IB221" s="34"/>
      <c r="IC221" s="34"/>
      <c r="ID221" s="34"/>
      <c r="IE221" s="34"/>
      <c r="IF221" s="34"/>
      <c r="IG221" s="34"/>
      <c r="IH221" s="34"/>
      <c r="II221" s="34"/>
      <c r="IJ221" s="34"/>
      <c r="IK221" s="34"/>
      <c r="IL221" s="34"/>
      <c r="IM221" s="34"/>
      <c r="IN221" s="34"/>
      <c r="IO221" s="34"/>
      <c r="IP221" s="34"/>
      <c r="IQ221" s="34"/>
      <c r="IR221" s="34"/>
      <c r="IS221" s="34"/>
      <c r="IT221" s="34"/>
      <c r="IU221" s="34"/>
      <c r="IV221" s="34"/>
    </row>
    <row r="222" spans="1:256" ht="15.75">
      <c r="A222" s="923"/>
      <c r="B222" s="944"/>
      <c r="C222" s="622"/>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c r="BO222" s="34"/>
      <c r="BP222" s="34"/>
      <c r="BQ222" s="34"/>
      <c r="BR222" s="34"/>
      <c r="BS222" s="34"/>
      <c r="BT222" s="34"/>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c r="CS222" s="34"/>
      <c r="CT222" s="34"/>
      <c r="CU222" s="34"/>
      <c r="CV222" s="34"/>
      <c r="CW222" s="34"/>
      <c r="CX222" s="34"/>
      <c r="CY222" s="34"/>
      <c r="CZ222" s="34"/>
      <c r="DA222" s="34"/>
      <c r="DB222" s="34"/>
      <c r="DC222" s="34"/>
      <c r="DD222" s="34"/>
      <c r="DE222" s="34"/>
      <c r="DF222" s="34"/>
      <c r="DG222" s="34"/>
      <c r="DH222" s="34"/>
      <c r="DI222" s="34"/>
      <c r="DJ222" s="34"/>
      <c r="DK222" s="34"/>
      <c r="DL222" s="34"/>
      <c r="DM222" s="34"/>
      <c r="DN222" s="34"/>
      <c r="DO222" s="34"/>
      <c r="DP222" s="34"/>
      <c r="DQ222" s="34"/>
      <c r="DR222" s="34"/>
      <c r="DS222" s="34"/>
      <c r="DT222" s="34"/>
      <c r="DU222" s="34"/>
      <c r="DV222" s="34"/>
      <c r="DW222" s="34"/>
      <c r="DX222" s="34"/>
      <c r="DY222" s="34"/>
      <c r="DZ222" s="34"/>
      <c r="EA222" s="34"/>
      <c r="EB222" s="34"/>
      <c r="EC222" s="34"/>
      <c r="ED222" s="34"/>
      <c r="EE222" s="34"/>
      <c r="EF222" s="34"/>
      <c r="EG222" s="34"/>
      <c r="EH222" s="34"/>
      <c r="EI222" s="34"/>
      <c r="EJ222" s="34"/>
      <c r="EK222" s="34"/>
      <c r="EL222" s="34"/>
      <c r="EM222" s="34"/>
      <c r="EN222" s="34"/>
      <c r="EO222" s="34"/>
      <c r="EP222" s="34"/>
      <c r="EQ222" s="34"/>
      <c r="ER222" s="34"/>
      <c r="ES222" s="34"/>
      <c r="ET222" s="34"/>
      <c r="EU222" s="34"/>
      <c r="EV222" s="34"/>
      <c r="EW222" s="34"/>
      <c r="EX222" s="34"/>
      <c r="EY222" s="34"/>
      <c r="EZ222" s="34"/>
      <c r="FA222" s="34"/>
      <c r="FB222" s="34"/>
      <c r="FC222" s="34"/>
      <c r="FD222" s="34"/>
      <c r="FE222" s="34"/>
      <c r="FF222" s="34"/>
      <c r="FG222" s="34"/>
      <c r="FH222" s="34"/>
      <c r="FI222" s="34"/>
      <c r="FJ222" s="34"/>
      <c r="FK222" s="34"/>
      <c r="FL222" s="34"/>
      <c r="FM222" s="34"/>
      <c r="FN222" s="34"/>
      <c r="FO222" s="34"/>
      <c r="FP222" s="34"/>
      <c r="FQ222" s="34"/>
      <c r="FR222" s="34"/>
      <c r="FS222" s="34"/>
      <c r="FT222" s="34"/>
      <c r="FU222" s="34"/>
      <c r="FV222" s="34"/>
      <c r="FW222" s="34"/>
      <c r="FX222" s="34"/>
      <c r="FY222" s="34"/>
      <c r="FZ222" s="34"/>
      <c r="GA222" s="34"/>
      <c r="GB222" s="34"/>
      <c r="GC222" s="34"/>
      <c r="GD222" s="34"/>
      <c r="GE222" s="34"/>
      <c r="GF222" s="34"/>
      <c r="GG222" s="34"/>
      <c r="GH222" s="34"/>
      <c r="GI222" s="34"/>
      <c r="GJ222" s="34"/>
      <c r="GK222" s="34"/>
      <c r="GL222" s="34"/>
      <c r="GM222" s="34"/>
      <c r="GN222" s="34"/>
      <c r="GO222" s="34"/>
      <c r="GP222" s="34"/>
      <c r="GQ222" s="34"/>
      <c r="GR222" s="34"/>
      <c r="GS222" s="34"/>
      <c r="GT222" s="34"/>
      <c r="GU222" s="34"/>
      <c r="GV222" s="34"/>
      <c r="GW222" s="34"/>
      <c r="GX222" s="34"/>
      <c r="GY222" s="34"/>
      <c r="GZ222" s="34"/>
      <c r="HA222" s="34"/>
      <c r="HB222" s="34"/>
      <c r="HC222" s="34"/>
      <c r="HD222" s="34"/>
      <c r="HE222" s="34"/>
      <c r="HF222" s="34"/>
      <c r="HG222" s="34"/>
      <c r="HH222" s="34"/>
      <c r="HI222" s="34"/>
      <c r="HJ222" s="34"/>
      <c r="HK222" s="34"/>
      <c r="HL222" s="34"/>
      <c r="HM222" s="34"/>
      <c r="HN222" s="34"/>
      <c r="HO222" s="34"/>
      <c r="HP222" s="34"/>
      <c r="HQ222" s="34"/>
      <c r="HR222" s="34"/>
      <c r="HS222" s="34"/>
      <c r="HT222" s="34"/>
      <c r="HU222" s="34"/>
      <c r="HV222" s="34"/>
      <c r="HW222" s="34"/>
      <c r="HX222" s="34"/>
      <c r="HY222" s="34"/>
      <c r="HZ222" s="34"/>
      <c r="IA222" s="34"/>
      <c r="IB222" s="34"/>
      <c r="IC222" s="34"/>
      <c r="ID222" s="34"/>
      <c r="IE222" s="34"/>
      <c r="IF222" s="34"/>
      <c r="IG222" s="34"/>
      <c r="IH222" s="34"/>
      <c r="II222" s="34"/>
      <c r="IJ222" s="34"/>
      <c r="IK222" s="34"/>
      <c r="IL222" s="34"/>
      <c r="IM222" s="34"/>
      <c r="IN222" s="34"/>
      <c r="IO222" s="34"/>
      <c r="IP222" s="34"/>
      <c r="IQ222" s="34"/>
      <c r="IR222" s="34"/>
      <c r="IS222" s="34"/>
      <c r="IT222" s="34"/>
      <c r="IU222" s="34"/>
      <c r="IV222" s="34"/>
    </row>
    <row r="223" spans="1:256">
      <c r="A223" s="34" t="s">
        <v>2374</v>
      </c>
      <c r="B223" s="131" t="s">
        <v>464</v>
      </c>
      <c r="C223" s="622">
        <f>'94'!D57</f>
        <v>108352014</v>
      </c>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4"/>
      <c r="BN223" s="34"/>
      <c r="BO223" s="34"/>
      <c r="BP223" s="34"/>
      <c r="BQ223" s="34"/>
      <c r="BR223" s="34"/>
      <c r="BS223" s="34"/>
      <c r="BT223" s="34"/>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4"/>
      <c r="CQ223" s="34"/>
      <c r="CR223" s="34"/>
      <c r="CS223" s="34"/>
      <c r="CT223" s="34"/>
      <c r="CU223" s="34"/>
      <c r="CV223" s="34"/>
      <c r="CW223" s="34"/>
      <c r="CX223" s="34"/>
      <c r="CY223" s="34"/>
      <c r="CZ223" s="34"/>
      <c r="DA223" s="34"/>
      <c r="DB223" s="34"/>
      <c r="DC223" s="34"/>
      <c r="DD223" s="34"/>
      <c r="DE223" s="34"/>
      <c r="DF223" s="34"/>
      <c r="DG223" s="34"/>
      <c r="DH223" s="34"/>
      <c r="DI223" s="34"/>
      <c r="DJ223" s="34"/>
      <c r="DK223" s="34"/>
      <c r="DL223" s="34"/>
      <c r="DM223" s="34"/>
      <c r="DN223" s="34"/>
      <c r="DO223" s="34"/>
      <c r="DP223" s="34"/>
      <c r="DQ223" s="34"/>
      <c r="DR223" s="34"/>
      <c r="DS223" s="34"/>
      <c r="DT223" s="34"/>
      <c r="DU223" s="34"/>
      <c r="DV223" s="34"/>
      <c r="DW223" s="34"/>
      <c r="DX223" s="34"/>
      <c r="DY223" s="34"/>
      <c r="DZ223" s="34"/>
      <c r="EA223" s="34"/>
      <c r="EB223" s="34"/>
      <c r="EC223" s="34"/>
      <c r="ED223" s="34"/>
      <c r="EE223" s="34"/>
      <c r="EF223" s="34"/>
      <c r="EG223" s="34"/>
      <c r="EH223" s="34"/>
      <c r="EI223" s="34"/>
      <c r="EJ223" s="34"/>
      <c r="EK223" s="34"/>
      <c r="EL223" s="34"/>
      <c r="EM223" s="34"/>
      <c r="EN223" s="34"/>
      <c r="EO223" s="34"/>
      <c r="EP223" s="34"/>
      <c r="EQ223" s="34"/>
      <c r="ER223" s="34"/>
      <c r="ES223" s="34"/>
      <c r="ET223" s="34"/>
      <c r="EU223" s="34"/>
      <c r="EV223" s="34"/>
      <c r="EW223" s="34"/>
      <c r="EX223" s="34"/>
      <c r="EY223" s="34"/>
      <c r="EZ223" s="34"/>
      <c r="FA223" s="34"/>
      <c r="FB223" s="34"/>
      <c r="FC223" s="34"/>
      <c r="FD223" s="34"/>
      <c r="FE223" s="34"/>
      <c r="FF223" s="34"/>
      <c r="FG223" s="34"/>
      <c r="FH223" s="34"/>
      <c r="FI223" s="34"/>
      <c r="FJ223" s="34"/>
      <c r="FK223" s="34"/>
      <c r="FL223" s="34"/>
      <c r="FM223" s="34"/>
      <c r="FN223" s="34"/>
      <c r="FO223" s="34"/>
      <c r="FP223" s="34"/>
      <c r="FQ223" s="34"/>
      <c r="FR223" s="34"/>
      <c r="FS223" s="34"/>
      <c r="FT223" s="34"/>
      <c r="FU223" s="34"/>
      <c r="FV223" s="34"/>
      <c r="FW223" s="34"/>
      <c r="FX223" s="34"/>
      <c r="FY223" s="34"/>
      <c r="FZ223" s="34"/>
      <c r="GA223" s="34"/>
      <c r="GB223" s="34"/>
      <c r="GC223" s="34"/>
      <c r="GD223" s="34"/>
      <c r="GE223" s="34"/>
      <c r="GF223" s="34"/>
      <c r="GG223" s="34"/>
      <c r="GH223" s="34"/>
      <c r="GI223" s="34"/>
      <c r="GJ223" s="34"/>
      <c r="GK223" s="34"/>
      <c r="GL223" s="34"/>
      <c r="GM223" s="34"/>
      <c r="GN223" s="34"/>
      <c r="GO223" s="34"/>
      <c r="GP223" s="34"/>
      <c r="GQ223" s="34"/>
      <c r="GR223" s="34"/>
      <c r="GS223" s="34"/>
      <c r="GT223" s="34"/>
      <c r="GU223" s="34"/>
      <c r="GV223" s="34"/>
      <c r="GW223" s="34"/>
      <c r="GX223" s="34"/>
      <c r="GY223" s="34"/>
      <c r="GZ223" s="34"/>
      <c r="HA223" s="34"/>
      <c r="HB223" s="34"/>
      <c r="HC223" s="34"/>
      <c r="HD223" s="34"/>
      <c r="HE223" s="34"/>
      <c r="HF223" s="34"/>
      <c r="HG223" s="34"/>
      <c r="HH223" s="34"/>
      <c r="HI223" s="34"/>
      <c r="HJ223" s="34"/>
      <c r="HK223" s="34"/>
      <c r="HL223" s="34"/>
      <c r="HM223" s="34"/>
      <c r="HN223" s="34"/>
      <c r="HO223" s="34"/>
      <c r="HP223" s="34"/>
      <c r="HQ223" s="34"/>
      <c r="HR223" s="34"/>
      <c r="HS223" s="34"/>
      <c r="HT223" s="34"/>
      <c r="HU223" s="34"/>
      <c r="HV223" s="34"/>
      <c r="HW223" s="34"/>
      <c r="HX223" s="34"/>
      <c r="HY223" s="34"/>
      <c r="HZ223" s="34"/>
      <c r="IA223" s="34"/>
      <c r="IB223" s="34"/>
      <c r="IC223" s="34"/>
      <c r="ID223" s="34"/>
      <c r="IE223" s="34"/>
      <c r="IF223" s="34"/>
      <c r="IG223" s="34"/>
      <c r="IH223" s="34"/>
      <c r="II223" s="34"/>
      <c r="IJ223" s="34"/>
      <c r="IK223" s="34"/>
      <c r="IL223" s="34"/>
      <c r="IM223" s="34"/>
      <c r="IN223" s="34"/>
      <c r="IO223" s="34"/>
      <c r="IP223" s="34"/>
      <c r="IQ223" s="34"/>
      <c r="IR223" s="34"/>
      <c r="IS223" s="34"/>
      <c r="IT223" s="34"/>
      <c r="IU223" s="34"/>
      <c r="IV223" s="34"/>
    </row>
    <row r="224" spans="1:256">
      <c r="A224" s="34"/>
      <c r="B224" s="131"/>
      <c r="C224" s="131"/>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c r="DL224" s="34"/>
      <c r="DM224" s="34"/>
      <c r="DN224" s="34"/>
      <c r="DO224" s="34"/>
      <c r="DP224" s="34"/>
      <c r="DQ224" s="34"/>
      <c r="DR224" s="34"/>
      <c r="DS224" s="34"/>
      <c r="DT224" s="34"/>
      <c r="DU224" s="34"/>
      <c r="DV224" s="34"/>
      <c r="DW224" s="34"/>
      <c r="DX224" s="34"/>
      <c r="DY224" s="34"/>
      <c r="DZ224" s="34"/>
      <c r="EA224" s="34"/>
      <c r="EB224" s="34"/>
      <c r="EC224" s="34"/>
      <c r="ED224" s="34"/>
      <c r="EE224" s="34"/>
      <c r="EF224" s="34"/>
      <c r="EG224" s="34"/>
      <c r="EH224" s="34"/>
      <c r="EI224" s="34"/>
      <c r="EJ224" s="34"/>
      <c r="EK224" s="34"/>
      <c r="EL224" s="34"/>
      <c r="EM224" s="34"/>
      <c r="EN224" s="34"/>
      <c r="EO224" s="34"/>
      <c r="EP224" s="34"/>
      <c r="EQ224" s="34"/>
      <c r="ER224" s="34"/>
      <c r="ES224" s="34"/>
      <c r="ET224" s="34"/>
      <c r="EU224" s="34"/>
      <c r="EV224" s="34"/>
      <c r="EW224" s="34"/>
      <c r="EX224" s="34"/>
      <c r="EY224" s="34"/>
      <c r="EZ224" s="34"/>
      <c r="FA224" s="34"/>
      <c r="FB224" s="34"/>
      <c r="FC224" s="34"/>
      <c r="FD224" s="34"/>
      <c r="FE224" s="34"/>
      <c r="FF224" s="34"/>
      <c r="FG224" s="34"/>
      <c r="FH224" s="34"/>
      <c r="FI224" s="34"/>
      <c r="FJ224" s="34"/>
      <c r="FK224" s="34"/>
      <c r="FL224" s="34"/>
      <c r="FM224" s="34"/>
      <c r="FN224" s="34"/>
      <c r="FO224" s="34"/>
      <c r="FP224" s="34"/>
      <c r="FQ224" s="34"/>
      <c r="FR224" s="34"/>
      <c r="FS224" s="34"/>
      <c r="FT224" s="34"/>
      <c r="FU224" s="34"/>
      <c r="FV224" s="34"/>
      <c r="FW224" s="34"/>
      <c r="FX224" s="34"/>
      <c r="FY224" s="34"/>
      <c r="FZ224" s="34"/>
      <c r="GA224" s="34"/>
      <c r="GB224" s="34"/>
      <c r="GC224" s="34"/>
      <c r="GD224" s="34"/>
      <c r="GE224" s="34"/>
      <c r="GF224" s="34"/>
      <c r="GG224" s="34"/>
      <c r="GH224" s="34"/>
      <c r="GI224" s="34"/>
      <c r="GJ224" s="34"/>
      <c r="GK224" s="34"/>
      <c r="GL224" s="34"/>
      <c r="GM224" s="34"/>
      <c r="GN224" s="34"/>
      <c r="GO224" s="34"/>
      <c r="GP224" s="34"/>
      <c r="GQ224" s="34"/>
      <c r="GR224" s="34"/>
      <c r="GS224" s="34"/>
      <c r="GT224" s="34"/>
      <c r="GU224" s="34"/>
      <c r="GV224" s="34"/>
      <c r="GW224" s="34"/>
      <c r="GX224" s="34"/>
      <c r="GY224" s="34"/>
      <c r="GZ224" s="34"/>
      <c r="HA224" s="34"/>
      <c r="HB224" s="34"/>
      <c r="HC224" s="34"/>
      <c r="HD224" s="34"/>
      <c r="HE224" s="34"/>
      <c r="HF224" s="34"/>
      <c r="HG224" s="34"/>
      <c r="HH224" s="34"/>
      <c r="HI224" s="34"/>
      <c r="HJ224" s="34"/>
      <c r="HK224" s="34"/>
      <c r="HL224" s="34"/>
      <c r="HM224" s="34"/>
      <c r="HN224" s="34"/>
      <c r="HO224" s="34"/>
      <c r="HP224" s="34"/>
      <c r="HQ224" s="34"/>
      <c r="HR224" s="34"/>
      <c r="HS224" s="34"/>
      <c r="HT224" s="34"/>
      <c r="HU224" s="34"/>
      <c r="HV224" s="34"/>
      <c r="HW224" s="34"/>
      <c r="HX224" s="34"/>
      <c r="HY224" s="34"/>
      <c r="HZ224" s="34"/>
      <c r="IA224" s="34"/>
      <c r="IB224" s="34"/>
      <c r="IC224" s="34"/>
      <c r="ID224" s="34"/>
      <c r="IE224" s="34"/>
      <c r="IF224" s="34"/>
      <c r="IG224" s="34"/>
      <c r="IH224" s="34"/>
      <c r="II224" s="34"/>
      <c r="IJ224" s="34"/>
      <c r="IK224" s="34"/>
      <c r="IL224" s="34"/>
      <c r="IM224" s="34"/>
      <c r="IN224" s="34"/>
      <c r="IO224" s="34"/>
      <c r="IP224" s="34"/>
      <c r="IQ224" s="34"/>
      <c r="IR224" s="34"/>
      <c r="IS224" s="34"/>
      <c r="IT224" s="34"/>
      <c r="IU224" s="34"/>
      <c r="IV224" s="34"/>
    </row>
    <row r="225" spans="1:256" ht="15.75">
      <c r="A225" s="923" t="s">
        <v>465</v>
      </c>
      <c r="B225" s="9" t="s">
        <v>466</v>
      </c>
      <c r="C225" s="621">
        <f>C221-C223</f>
        <v>256606274</v>
      </c>
      <c r="D225" s="351"/>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c r="CS225" s="34"/>
      <c r="CT225" s="34"/>
      <c r="CU225" s="34"/>
      <c r="CV225" s="34"/>
      <c r="CW225" s="34"/>
      <c r="CX225" s="34"/>
      <c r="CY225" s="34"/>
      <c r="CZ225" s="34"/>
      <c r="DA225" s="34"/>
      <c r="DB225" s="34"/>
      <c r="DC225" s="34"/>
      <c r="DD225" s="34"/>
      <c r="DE225" s="34"/>
      <c r="DF225" s="34"/>
      <c r="DG225" s="34"/>
      <c r="DH225" s="34"/>
      <c r="DI225" s="34"/>
      <c r="DJ225" s="34"/>
      <c r="DK225" s="34"/>
      <c r="DL225" s="34"/>
      <c r="DM225" s="34"/>
      <c r="DN225" s="34"/>
      <c r="DO225" s="34"/>
      <c r="DP225" s="34"/>
      <c r="DQ225" s="34"/>
      <c r="DR225" s="34"/>
      <c r="DS225" s="34"/>
      <c r="DT225" s="34"/>
      <c r="DU225" s="34"/>
      <c r="DV225" s="34"/>
      <c r="DW225" s="34"/>
      <c r="DX225" s="34"/>
      <c r="DY225" s="34"/>
      <c r="DZ225" s="34"/>
      <c r="EA225" s="34"/>
      <c r="EB225" s="34"/>
      <c r="EC225" s="34"/>
      <c r="ED225" s="34"/>
      <c r="EE225" s="34"/>
      <c r="EF225" s="34"/>
      <c r="EG225" s="34"/>
      <c r="EH225" s="34"/>
      <c r="EI225" s="34"/>
      <c r="EJ225" s="34"/>
      <c r="EK225" s="34"/>
      <c r="EL225" s="34"/>
      <c r="EM225" s="34"/>
      <c r="EN225" s="34"/>
      <c r="EO225" s="34"/>
      <c r="EP225" s="34"/>
      <c r="EQ225" s="34"/>
      <c r="ER225" s="34"/>
      <c r="ES225" s="34"/>
      <c r="ET225" s="34"/>
      <c r="EU225" s="34"/>
      <c r="EV225" s="34"/>
      <c r="EW225" s="34"/>
      <c r="EX225" s="34"/>
      <c r="EY225" s="34"/>
      <c r="EZ225" s="34"/>
      <c r="FA225" s="34"/>
      <c r="FB225" s="34"/>
      <c r="FC225" s="34"/>
      <c r="FD225" s="34"/>
      <c r="FE225" s="34"/>
      <c r="FF225" s="34"/>
      <c r="FG225" s="34"/>
      <c r="FH225" s="34"/>
      <c r="FI225" s="34"/>
      <c r="FJ225" s="34"/>
      <c r="FK225" s="34"/>
      <c r="FL225" s="34"/>
      <c r="FM225" s="34"/>
      <c r="FN225" s="34"/>
      <c r="FO225" s="34"/>
      <c r="FP225" s="34"/>
      <c r="FQ225" s="34"/>
      <c r="FR225" s="34"/>
      <c r="FS225" s="34"/>
      <c r="FT225" s="34"/>
      <c r="FU225" s="34"/>
      <c r="FV225" s="34"/>
      <c r="FW225" s="34"/>
      <c r="FX225" s="34"/>
      <c r="FY225" s="34"/>
      <c r="FZ225" s="34"/>
      <c r="GA225" s="34"/>
      <c r="GB225" s="34"/>
      <c r="GC225" s="34"/>
      <c r="GD225" s="34"/>
      <c r="GE225" s="34"/>
      <c r="GF225" s="34"/>
      <c r="GG225" s="34"/>
      <c r="GH225" s="34"/>
      <c r="GI225" s="34"/>
      <c r="GJ225" s="34"/>
      <c r="GK225" s="34"/>
      <c r="GL225" s="34"/>
      <c r="GM225" s="34"/>
      <c r="GN225" s="34"/>
      <c r="GO225" s="34"/>
      <c r="GP225" s="34"/>
      <c r="GQ225" s="34"/>
      <c r="GR225" s="34"/>
      <c r="GS225" s="34"/>
      <c r="GT225" s="34"/>
      <c r="GU225" s="34"/>
      <c r="GV225" s="34"/>
      <c r="GW225" s="34"/>
      <c r="GX225" s="34"/>
      <c r="GY225" s="34"/>
      <c r="GZ225" s="34"/>
      <c r="HA225" s="34"/>
      <c r="HB225" s="34"/>
      <c r="HC225" s="34"/>
      <c r="HD225" s="34"/>
      <c r="HE225" s="34"/>
      <c r="HF225" s="34"/>
      <c r="HG225" s="34"/>
      <c r="HH225" s="34"/>
      <c r="HI225" s="34"/>
      <c r="HJ225" s="34"/>
      <c r="HK225" s="34"/>
      <c r="HL225" s="34"/>
      <c r="HM225" s="34"/>
      <c r="HN225" s="34"/>
      <c r="HO225" s="34"/>
      <c r="HP225" s="34"/>
      <c r="HQ225" s="34"/>
      <c r="HR225" s="34"/>
      <c r="HS225" s="34"/>
      <c r="HT225" s="34"/>
      <c r="HU225" s="34"/>
      <c r="HV225" s="34"/>
      <c r="HW225" s="34"/>
      <c r="HX225" s="34"/>
      <c r="HY225" s="34"/>
      <c r="HZ225" s="34"/>
      <c r="IA225" s="34"/>
      <c r="IB225" s="34"/>
      <c r="IC225" s="34"/>
      <c r="ID225" s="34"/>
      <c r="IE225" s="34"/>
      <c r="IF225" s="34"/>
      <c r="IG225" s="34"/>
      <c r="IH225" s="34"/>
      <c r="II225" s="34"/>
      <c r="IJ225" s="34"/>
      <c r="IK225" s="34"/>
      <c r="IL225" s="34"/>
      <c r="IM225" s="34"/>
      <c r="IN225" s="34"/>
      <c r="IO225" s="34"/>
      <c r="IP225" s="34"/>
      <c r="IQ225" s="34"/>
      <c r="IR225" s="34"/>
      <c r="IS225" s="34"/>
      <c r="IT225" s="34"/>
      <c r="IU225" s="34"/>
      <c r="IV225" s="34"/>
    </row>
    <row r="226" spans="1:256" ht="15.75">
      <c r="A226" s="34"/>
      <c r="B226" s="923"/>
      <c r="C226" s="923"/>
      <c r="D226" s="923"/>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c r="ET226" s="34"/>
      <c r="EU226" s="34"/>
      <c r="EV226" s="34"/>
      <c r="EW226" s="34"/>
      <c r="EX226" s="34"/>
      <c r="EY226" s="34"/>
      <c r="EZ226" s="34"/>
      <c r="FA226" s="34"/>
      <c r="FB226" s="34"/>
      <c r="FC226" s="34"/>
      <c r="FD226" s="34"/>
      <c r="FE226" s="34"/>
      <c r="FF226" s="34"/>
      <c r="FG226" s="34"/>
      <c r="FH226" s="34"/>
      <c r="FI226" s="34"/>
      <c r="FJ226" s="34"/>
      <c r="FK226" s="34"/>
      <c r="FL226" s="34"/>
      <c r="FM226" s="34"/>
      <c r="FN226" s="34"/>
      <c r="FO226" s="34"/>
      <c r="FP226" s="34"/>
      <c r="FQ226" s="34"/>
      <c r="FR226" s="34"/>
      <c r="FS226" s="34"/>
      <c r="FT226" s="34"/>
      <c r="FU226" s="34"/>
      <c r="FV226" s="34"/>
      <c r="FW226" s="34"/>
      <c r="FX226" s="34"/>
      <c r="FY226" s="34"/>
      <c r="FZ226" s="34"/>
      <c r="GA226" s="34"/>
      <c r="GB226" s="34"/>
      <c r="GC226" s="34"/>
      <c r="GD226" s="34"/>
      <c r="GE226" s="34"/>
      <c r="GF226" s="34"/>
      <c r="GG226" s="34"/>
      <c r="GH226" s="34"/>
      <c r="GI226" s="34"/>
      <c r="GJ226" s="34"/>
      <c r="GK226" s="34"/>
      <c r="GL226" s="34"/>
      <c r="GM226" s="34"/>
      <c r="GN226" s="34"/>
      <c r="GO226" s="34"/>
      <c r="GP226" s="34"/>
      <c r="GQ226" s="34"/>
      <c r="GR226" s="34"/>
      <c r="GS226" s="34"/>
      <c r="GT226" s="34"/>
      <c r="GU226" s="34"/>
      <c r="GV226" s="34"/>
      <c r="GW226" s="34"/>
      <c r="GX226" s="34"/>
      <c r="GY226" s="34"/>
      <c r="GZ226" s="34"/>
      <c r="HA226" s="34"/>
      <c r="HB226" s="34"/>
      <c r="HC226" s="34"/>
      <c r="HD226" s="34"/>
      <c r="HE226" s="34"/>
      <c r="HF226" s="34"/>
      <c r="HG226" s="34"/>
      <c r="HH226" s="34"/>
      <c r="HI226" s="34"/>
      <c r="HJ226" s="34"/>
      <c r="HK226" s="34"/>
      <c r="HL226" s="34"/>
      <c r="HM226" s="34"/>
      <c r="HN226" s="34"/>
      <c r="HO226" s="34"/>
      <c r="HP226" s="34"/>
      <c r="HQ226" s="34"/>
      <c r="HR226" s="34"/>
      <c r="HS226" s="34"/>
      <c r="HT226" s="34"/>
      <c r="HU226" s="34"/>
      <c r="HV226" s="34"/>
      <c r="HW226" s="34"/>
      <c r="HX226" s="34"/>
      <c r="HY226" s="34"/>
      <c r="HZ226" s="34"/>
      <c r="IA226" s="34"/>
      <c r="IB226" s="34"/>
      <c r="IC226" s="34"/>
      <c r="ID226" s="34"/>
      <c r="IE226" s="34"/>
      <c r="IF226" s="34"/>
      <c r="IG226" s="34"/>
      <c r="IH226" s="34"/>
      <c r="II226" s="34"/>
      <c r="IJ226" s="34"/>
      <c r="IK226" s="34"/>
      <c r="IL226" s="34"/>
      <c r="IM226" s="34"/>
      <c r="IN226" s="34"/>
      <c r="IO226" s="34"/>
      <c r="IP226" s="34"/>
      <c r="IQ226" s="34"/>
      <c r="IR226" s="34"/>
      <c r="IS226" s="34"/>
      <c r="IT226" s="34"/>
      <c r="IU226" s="34"/>
      <c r="IV226" s="34"/>
    </row>
    <row r="227" spans="1:256" ht="15.75">
      <c r="A227" s="934" t="s">
        <v>467</v>
      </c>
      <c r="B227" s="297"/>
      <c r="C227" s="934"/>
      <c r="D227" s="923"/>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c r="DQ227" s="34"/>
      <c r="DR227" s="34"/>
      <c r="DS227" s="34"/>
      <c r="DT227" s="34"/>
      <c r="DU227" s="34"/>
      <c r="DV227" s="34"/>
      <c r="DW227" s="34"/>
      <c r="DX227" s="34"/>
      <c r="DY227" s="34"/>
      <c r="DZ227" s="34"/>
      <c r="EA227" s="34"/>
      <c r="EB227" s="34"/>
      <c r="EC227" s="34"/>
      <c r="ED227" s="34"/>
      <c r="EE227" s="34"/>
      <c r="EF227" s="34"/>
      <c r="EG227" s="34"/>
      <c r="EH227" s="34"/>
      <c r="EI227" s="34"/>
      <c r="EJ227" s="34"/>
      <c r="EK227" s="34"/>
      <c r="EL227" s="34"/>
      <c r="EM227" s="34"/>
      <c r="EN227" s="34"/>
      <c r="EO227" s="34"/>
      <c r="EP227" s="34"/>
      <c r="EQ227" s="34"/>
      <c r="ER227" s="34"/>
      <c r="ES227" s="34"/>
      <c r="ET227" s="34"/>
      <c r="EU227" s="34"/>
      <c r="EV227" s="34"/>
      <c r="EW227" s="34"/>
      <c r="EX227" s="34"/>
      <c r="EY227" s="34"/>
      <c r="EZ227" s="34"/>
      <c r="FA227" s="34"/>
      <c r="FB227" s="34"/>
      <c r="FC227" s="34"/>
      <c r="FD227" s="34"/>
      <c r="FE227" s="34"/>
      <c r="FF227" s="34"/>
      <c r="FG227" s="34"/>
      <c r="FH227" s="34"/>
      <c r="FI227" s="34"/>
      <c r="FJ227" s="34"/>
      <c r="FK227" s="34"/>
      <c r="FL227" s="34"/>
      <c r="FM227" s="34"/>
      <c r="FN227" s="34"/>
      <c r="FO227" s="34"/>
      <c r="FP227" s="34"/>
      <c r="FQ227" s="34"/>
      <c r="FR227" s="34"/>
      <c r="FS227" s="34"/>
      <c r="FT227" s="34"/>
      <c r="FU227" s="34"/>
      <c r="FV227" s="34"/>
      <c r="FW227" s="34"/>
      <c r="FX227" s="34"/>
      <c r="FY227" s="34"/>
      <c r="FZ227" s="34"/>
      <c r="GA227" s="34"/>
      <c r="GB227" s="34"/>
      <c r="GC227" s="34"/>
      <c r="GD227" s="34"/>
      <c r="GE227" s="34"/>
      <c r="GF227" s="34"/>
      <c r="GG227" s="34"/>
      <c r="GH227" s="34"/>
      <c r="GI227" s="34"/>
      <c r="GJ227" s="34"/>
      <c r="GK227" s="34"/>
      <c r="GL227" s="34"/>
      <c r="GM227" s="34"/>
      <c r="GN227" s="34"/>
      <c r="GO227" s="34"/>
      <c r="GP227" s="34"/>
      <c r="GQ227" s="34"/>
      <c r="GR227" s="34"/>
      <c r="GS227" s="34"/>
      <c r="GT227" s="34"/>
      <c r="GU227" s="34"/>
      <c r="GV227" s="34"/>
      <c r="GW227" s="34"/>
      <c r="GX227" s="34"/>
      <c r="GY227" s="34"/>
      <c r="GZ227" s="34"/>
      <c r="HA227" s="34"/>
      <c r="HB227" s="34"/>
      <c r="HC227" s="34"/>
      <c r="HD227" s="34"/>
      <c r="HE227" s="34"/>
      <c r="HF227" s="34"/>
      <c r="HG227" s="34"/>
      <c r="HH227" s="34"/>
      <c r="HI227" s="34"/>
      <c r="HJ227" s="34"/>
      <c r="HK227" s="34"/>
      <c r="HL227" s="34"/>
      <c r="HM227" s="34"/>
      <c r="HN227" s="34"/>
      <c r="HO227" s="34"/>
      <c r="HP227" s="34"/>
      <c r="HQ227" s="34"/>
      <c r="HR227" s="34"/>
      <c r="HS227" s="34"/>
      <c r="HT227" s="34"/>
      <c r="HU227" s="34"/>
      <c r="HV227" s="34"/>
      <c r="HW227" s="34"/>
      <c r="HX227" s="34"/>
      <c r="HY227" s="34"/>
      <c r="HZ227" s="34"/>
      <c r="IA227" s="34"/>
      <c r="IB227" s="34"/>
      <c r="IC227" s="34"/>
      <c r="ID227" s="34"/>
      <c r="IE227" s="34"/>
      <c r="IF227" s="34"/>
      <c r="IG227" s="34"/>
      <c r="IH227" s="34"/>
      <c r="II227" s="34"/>
      <c r="IJ227" s="34"/>
      <c r="IK227" s="34"/>
      <c r="IL227" s="34"/>
      <c r="IM227" s="34"/>
      <c r="IN227" s="34"/>
      <c r="IO227" s="34"/>
      <c r="IP227" s="34"/>
      <c r="IQ227" s="34"/>
      <c r="IR227" s="34"/>
      <c r="IS227" s="34"/>
      <c r="IT227" s="34"/>
      <c r="IU227" s="34"/>
      <c r="IV227" s="34"/>
    </row>
    <row r="228" spans="1:256">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c r="BK228" s="34"/>
      <c r="BL228" s="34"/>
      <c r="BM228" s="34"/>
      <c r="BN228" s="34"/>
      <c r="BO228" s="34"/>
      <c r="BP228" s="34"/>
      <c r="BQ228" s="34"/>
      <c r="BR228" s="34"/>
      <c r="BS228" s="34"/>
      <c r="BT228" s="34"/>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c r="DL228" s="34"/>
      <c r="DM228" s="34"/>
      <c r="DN228" s="34"/>
      <c r="DO228" s="34"/>
      <c r="DP228" s="34"/>
      <c r="DQ228" s="34"/>
      <c r="DR228" s="34"/>
      <c r="DS228" s="34"/>
      <c r="DT228" s="34"/>
      <c r="DU228" s="34"/>
      <c r="DV228" s="34"/>
      <c r="DW228" s="34"/>
      <c r="DX228" s="34"/>
      <c r="DY228" s="34"/>
      <c r="DZ228" s="34"/>
      <c r="EA228" s="34"/>
      <c r="EB228" s="34"/>
      <c r="EC228" s="34"/>
      <c r="ED228" s="34"/>
      <c r="EE228" s="34"/>
      <c r="EF228" s="34"/>
      <c r="EG228" s="34"/>
      <c r="EH228" s="34"/>
      <c r="EI228" s="34"/>
      <c r="EJ228" s="34"/>
      <c r="EK228" s="34"/>
      <c r="EL228" s="34"/>
      <c r="EM228" s="34"/>
      <c r="EN228" s="34"/>
      <c r="EO228" s="34"/>
      <c r="EP228" s="34"/>
      <c r="EQ228" s="34"/>
      <c r="ER228" s="34"/>
      <c r="ES228" s="34"/>
      <c r="ET228" s="34"/>
      <c r="EU228" s="34"/>
      <c r="EV228" s="34"/>
      <c r="EW228" s="34"/>
      <c r="EX228" s="34"/>
      <c r="EY228" s="34"/>
      <c r="EZ228" s="34"/>
      <c r="FA228" s="34"/>
      <c r="FB228" s="34"/>
      <c r="FC228" s="34"/>
      <c r="FD228" s="34"/>
      <c r="FE228" s="34"/>
      <c r="FF228" s="34"/>
      <c r="FG228" s="34"/>
      <c r="FH228" s="34"/>
      <c r="FI228" s="34"/>
      <c r="FJ228" s="34"/>
      <c r="FK228" s="34"/>
      <c r="FL228" s="34"/>
      <c r="FM228" s="34"/>
      <c r="FN228" s="34"/>
      <c r="FO228" s="34"/>
      <c r="FP228" s="34"/>
      <c r="FQ228" s="34"/>
      <c r="FR228" s="34"/>
      <c r="FS228" s="34"/>
      <c r="FT228" s="34"/>
      <c r="FU228" s="34"/>
      <c r="FV228" s="34"/>
      <c r="FW228" s="34"/>
      <c r="FX228" s="34"/>
      <c r="FY228" s="34"/>
      <c r="FZ228" s="34"/>
      <c r="GA228" s="34"/>
      <c r="GB228" s="34"/>
      <c r="GC228" s="34"/>
      <c r="GD228" s="34"/>
      <c r="GE228" s="34"/>
      <c r="GF228" s="34"/>
      <c r="GG228" s="34"/>
      <c r="GH228" s="34"/>
      <c r="GI228" s="34"/>
      <c r="GJ228" s="34"/>
      <c r="GK228" s="34"/>
      <c r="GL228" s="34"/>
      <c r="GM228" s="34"/>
      <c r="GN228" s="34"/>
      <c r="GO228" s="34"/>
      <c r="GP228" s="34"/>
      <c r="GQ228" s="34"/>
      <c r="GR228" s="34"/>
      <c r="GS228" s="34"/>
      <c r="GT228" s="34"/>
      <c r="GU228" s="34"/>
      <c r="GV228" s="34"/>
      <c r="GW228" s="34"/>
      <c r="GX228" s="34"/>
      <c r="GY228" s="34"/>
      <c r="GZ228" s="34"/>
      <c r="HA228" s="34"/>
      <c r="HB228" s="34"/>
      <c r="HC228" s="34"/>
      <c r="HD228" s="34"/>
      <c r="HE228" s="34"/>
      <c r="HF228" s="34"/>
      <c r="HG228" s="34"/>
      <c r="HH228" s="34"/>
      <c r="HI228" s="34"/>
      <c r="HJ228" s="34"/>
      <c r="HK228" s="34"/>
      <c r="HL228" s="34"/>
      <c r="HM228" s="34"/>
      <c r="HN228" s="34"/>
      <c r="HO228" s="34"/>
      <c r="HP228" s="34"/>
      <c r="HQ228" s="34"/>
      <c r="HR228" s="34"/>
      <c r="HS228" s="34"/>
      <c r="HT228" s="34"/>
      <c r="HU228" s="34"/>
      <c r="HV228" s="34"/>
      <c r="HW228" s="34"/>
      <c r="HX228" s="34"/>
      <c r="HY228" s="34"/>
      <c r="HZ228" s="34"/>
      <c r="IA228" s="34"/>
      <c r="IB228" s="34"/>
      <c r="IC228" s="34"/>
      <c r="ID228" s="34"/>
      <c r="IE228" s="34"/>
      <c r="IF228" s="34"/>
      <c r="IG228" s="34"/>
      <c r="IH228" s="34"/>
      <c r="II228" s="34"/>
      <c r="IJ228" s="34"/>
      <c r="IK228" s="34"/>
      <c r="IL228" s="34"/>
      <c r="IM228" s="34"/>
      <c r="IN228" s="34"/>
      <c r="IO228" s="34"/>
      <c r="IP228" s="34"/>
      <c r="IQ228" s="34"/>
      <c r="IR228" s="34"/>
      <c r="IS228" s="34"/>
      <c r="IT228" s="34"/>
      <c r="IU228" s="34"/>
      <c r="IV228" s="34"/>
    </row>
    <row r="229" spans="1:256">
      <c r="A229" s="34" t="s">
        <v>468</v>
      </c>
      <c r="B229" s="34" t="s">
        <v>469</v>
      </c>
      <c r="C229" s="34">
        <f>'7277'!D352</f>
        <v>0</v>
      </c>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c r="BK229" s="34"/>
      <c r="BL229" s="34"/>
      <c r="BM229" s="34"/>
      <c r="BN229" s="34"/>
      <c r="BO229" s="34"/>
      <c r="BP229" s="34"/>
      <c r="BQ229" s="34"/>
      <c r="BR229" s="34"/>
      <c r="BS229" s="34"/>
      <c r="BT229" s="34"/>
      <c r="BU229" s="34"/>
      <c r="BV229" s="34"/>
      <c r="BW229" s="34"/>
      <c r="BX229" s="34"/>
      <c r="BY229" s="34"/>
      <c r="BZ229" s="34"/>
      <c r="CA229" s="34"/>
      <c r="CB229" s="34"/>
      <c r="CC229" s="34"/>
      <c r="CD229" s="34"/>
      <c r="CE229" s="34"/>
      <c r="CF229" s="34"/>
      <c r="CG229" s="34"/>
      <c r="CH229" s="34"/>
      <c r="CI229" s="34"/>
      <c r="CJ229" s="34"/>
      <c r="CK229" s="34"/>
      <c r="CL229" s="34"/>
      <c r="CM229" s="34"/>
      <c r="CN229" s="34"/>
      <c r="CO229" s="34"/>
      <c r="CP229" s="34"/>
      <c r="CQ229" s="34"/>
      <c r="CR229" s="34"/>
      <c r="CS229" s="34"/>
      <c r="CT229" s="34"/>
      <c r="CU229" s="34"/>
      <c r="CV229" s="34"/>
      <c r="CW229" s="34"/>
      <c r="CX229" s="34"/>
      <c r="CY229" s="34"/>
      <c r="CZ229" s="34"/>
      <c r="DA229" s="34"/>
      <c r="DB229" s="34"/>
      <c r="DC229" s="34"/>
      <c r="DD229" s="34"/>
      <c r="DE229" s="34"/>
      <c r="DF229" s="34"/>
      <c r="DG229" s="34"/>
      <c r="DH229" s="34"/>
      <c r="DI229" s="34"/>
      <c r="DJ229" s="34"/>
      <c r="DK229" s="34"/>
      <c r="DL229" s="34"/>
      <c r="DM229" s="34"/>
      <c r="DN229" s="34"/>
      <c r="DO229" s="34"/>
      <c r="DP229" s="34"/>
      <c r="DQ229" s="34"/>
      <c r="DR229" s="34"/>
      <c r="DS229" s="34"/>
      <c r="DT229" s="34"/>
      <c r="DU229" s="34"/>
      <c r="DV229" s="34"/>
      <c r="DW229" s="34"/>
      <c r="DX229" s="34"/>
      <c r="DY229" s="34"/>
      <c r="DZ229" s="34"/>
      <c r="EA229" s="34"/>
      <c r="EB229" s="34"/>
      <c r="EC229" s="34"/>
      <c r="ED229" s="34"/>
      <c r="EE229" s="34"/>
      <c r="EF229" s="34"/>
      <c r="EG229" s="34"/>
      <c r="EH229" s="34"/>
      <c r="EI229" s="34"/>
      <c r="EJ229" s="34"/>
      <c r="EK229" s="34"/>
      <c r="EL229" s="34"/>
      <c r="EM229" s="34"/>
      <c r="EN229" s="34"/>
      <c r="EO229" s="34"/>
      <c r="EP229" s="34"/>
      <c r="EQ229" s="34"/>
      <c r="ER229" s="34"/>
      <c r="ES229" s="34"/>
      <c r="ET229" s="34"/>
      <c r="EU229" s="34"/>
      <c r="EV229" s="34"/>
      <c r="EW229" s="34"/>
      <c r="EX229" s="34"/>
      <c r="EY229" s="34"/>
      <c r="EZ229" s="34"/>
      <c r="FA229" s="34"/>
      <c r="FB229" s="34"/>
      <c r="FC229" s="34"/>
      <c r="FD229" s="34"/>
      <c r="FE229" s="34"/>
      <c r="FF229" s="34"/>
      <c r="FG229" s="34"/>
      <c r="FH229" s="34"/>
      <c r="FI229" s="34"/>
      <c r="FJ229" s="34"/>
      <c r="FK229" s="34"/>
      <c r="FL229" s="34"/>
      <c r="FM229" s="34"/>
      <c r="FN229" s="34"/>
      <c r="FO229" s="34"/>
      <c r="FP229" s="34"/>
      <c r="FQ229" s="34"/>
      <c r="FR229" s="34"/>
      <c r="FS229" s="34"/>
      <c r="FT229" s="34"/>
      <c r="FU229" s="34"/>
      <c r="FV229" s="34"/>
      <c r="FW229" s="34"/>
      <c r="FX229" s="34"/>
      <c r="FY229" s="34"/>
      <c r="FZ229" s="34"/>
      <c r="GA229" s="34"/>
      <c r="GB229" s="34"/>
      <c r="GC229" s="34"/>
      <c r="GD229" s="34"/>
      <c r="GE229" s="34"/>
      <c r="GF229" s="34"/>
      <c r="GG229" s="34"/>
      <c r="GH229" s="34"/>
      <c r="GI229" s="34"/>
      <c r="GJ229" s="34"/>
      <c r="GK229" s="34"/>
      <c r="GL229" s="34"/>
      <c r="GM229" s="34"/>
      <c r="GN229" s="34"/>
      <c r="GO229" s="34"/>
      <c r="GP229" s="34"/>
      <c r="GQ229" s="34"/>
      <c r="GR229" s="34"/>
      <c r="GS229" s="34"/>
      <c r="GT229" s="34"/>
      <c r="GU229" s="34"/>
      <c r="GV229" s="34"/>
      <c r="GW229" s="34"/>
      <c r="GX229" s="34"/>
      <c r="GY229" s="34"/>
      <c r="GZ229" s="34"/>
      <c r="HA229" s="34"/>
      <c r="HB229" s="34"/>
      <c r="HC229" s="34"/>
      <c r="HD229" s="34"/>
      <c r="HE229" s="34"/>
      <c r="HF229" s="34"/>
      <c r="HG229" s="34"/>
      <c r="HH229" s="34"/>
      <c r="HI229" s="34"/>
      <c r="HJ229" s="34"/>
      <c r="HK229" s="34"/>
      <c r="HL229" s="34"/>
      <c r="HM229" s="34"/>
      <c r="HN229" s="34"/>
      <c r="HO229" s="34"/>
      <c r="HP229" s="34"/>
      <c r="HQ229" s="34"/>
      <c r="HR229" s="34"/>
      <c r="HS229" s="34"/>
      <c r="HT229" s="34"/>
      <c r="HU229" s="34"/>
      <c r="HV229" s="34"/>
      <c r="HW229" s="34"/>
      <c r="HX229" s="34"/>
      <c r="HY229" s="34"/>
      <c r="HZ229" s="34"/>
      <c r="IA229" s="34"/>
      <c r="IB229" s="34"/>
      <c r="IC229" s="34"/>
      <c r="ID229" s="34"/>
      <c r="IE229" s="34"/>
      <c r="IF229" s="34"/>
      <c r="IG229" s="34"/>
      <c r="IH229" s="34"/>
      <c r="II229" s="34"/>
      <c r="IJ229" s="34"/>
      <c r="IK229" s="34"/>
      <c r="IL229" s="34"/>
      <c r="IM229" s="34"/>
      <c r="IN229" s="34"/>
      <c r="IO229" s="34"/>
      <c r="IP229" s="34"/>
      <c r="IQ229" s="34"/>
      <c r="IR229" s="34"/>
      <c r="IS229" s="34"/>
      <c r="IT229" s="34"/>
      <c r="IU229" s="34"/>
      <c r="IV229" s="34"/>
    </row>
    <row r="230" spans="1:256">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34"/>
      <c r="BH230" s="34"/>
      <c r="BI230" s="34"/>
      <c r="BJ230" s="34"/>
      <c r="BK230" s="34"/>
      <c r="BL230" s="34"/>
      <c r="BM230" s="34"/>
      <c r="BN230" s="34"/>
      <c r="BO230" s="34"/>
      <c r="BP230" s="34"/>
      <c r="BQ230" s="34"/>
      <c r="BR230" s="34"/>
      <c r="BS230" s="34"/>
      <c r="BT230" s="34"/>
      <c r="BU230" s="34"/>
      <c r="BV230" s="34"/>
      <c r="BW230" s="34"/>
      <c r="BX230" s="34"/>
      <c r="BY230" s="34"/>
      <c r="BZ230" s="34"/>
      <c r="CA230" s="34"/>
      <c r="CB230" s="34"/>
      <c r="CC230" s="34"/>
      <c r="CD230" s="34"/>
      <c r="CE230" s="34"/>
      <c r="CF230" s="34"/>
      <c r="CG230" s="34"/>
      <c r="CH230" s="34"/>
      <c r="CI230" s="34"/>
      <c r="CJ230" s="34"/>
      <c r="CK230" s="34"/>
      <c r="CL230" s="34"/>
      <c r="CM230" s="34"/>
      <c r="CN230" s="34"/>
      <c r="CO230" s="34"/>
      <c r="CP230" s="34"/>
      <c r="CQ230" s="34"/>
      <c r="CR230" s="34"/>
      <c r="CS230" s="34"/>
      <c r="CT230" s="34"/>
      <c r="CU230" s="34"/>
      <c r="CV230" s="34"/>
      <c r="CW230" s="34"/>
      <c r="CX230" s="34"/>
      <c r="CY230" s="34"/>
      <c r="CZ230" s="34"/>
      <c r="DA230" s="34"/>
      <c r="DB230" s="34"/>
      <c r="DC230" s="34"/>
      <c r="DD230" s="34"/>
      <c r="DE230" s="34"/>
      <c r="DF230" s="34"/>
      <c r="DG230" s="34"/>
      <c r="DH230" s="34"/>
      <c r="DI230" s="34"/>
      <c r="DJ230" s="34"/>
      <c r="DK230" s="34"/>
      <c r="DL230" s="34"/>
      <c r="DM230" s="34"/>
      <c r="DN230" s="34"/>
      <c r="DO230" s="34"/>
      <c r="DP230" s="34"/>
      <c r="DQ230" s="34"/>
      <c r="DR230" s="34"/>
      <c r="DS230" s="34"/>
      <c r="DT230" s="34"/>
      <c r="DU230" s="34"/>
      <c r="DV230" s="34"/>
      <c r="DW230" s="34"/>
      <c r="DX230" s="34"/>
      <c r="DY230" s="34"/>
      <c r="DZ230" s="34"/>
      <c r="EA230" s="34"/>
      <c r="EB230" s="34"/>
      <c r="EC230" s="34"/>
      <c r="ED230" s="34"/>
      <c r="EE230" s="34"/>
      <c r="EF230" s="34"/>
      <c r="EG230" s="34"/>
      <c r="EH230" s="34"/>
      <c r="EI230" s="34"/>
      <c r="EJ230" s="34"/>
      <c r="EK230" s="34"/>
      <c r="EL230" s="34"/>
      <c r="EM230" s="34"/>
      <c r="EN230" s="34"/>
      <c r="EO230" s="34"/>
      <c r="EP230" s="34"/>
      <c r="EQ230" s="34"/>
      <c r="ER230" s="34"/>
      <c r="ES230" s="34"/>
      <c r="ET230" s="34"/>
      <c r="EU230" s="34"/>
      <c r="EV230" s="34"/>
      <c r="EW230" s="34"/>
      <c r="EX230" s="34"/>
      <c r="EY230" s="34"/>
      <c r="EZ230" s="34"/>
      <c r="FA230" s="34"/>
      <c r="FB230" s="34"/>
      <c r="FC230" s="34"/>
      <c r="FD230" s="34"/>
      <c r="FE230" s="34"/>
      <c r="FF230" s="34"/>
      <c r="FG230" s="34"/>
      <c r="FH230" s="34"/>
      <c r="FI230" s="34"/>
      <c r="FJ230" s="34"/>
      <c r="FK230" s="34"/>
      <c r="FL230" s="34"/>
      <c r="FM230" s="34"/>
      <c r="FN230" s="34"/>
      <c r="FO230" s="34"/>
      <c r="FP230" s="34"/>
      <c r="FQ230" s="34"/>
      <c r="FR230" s="34"/>
      <c r="FS230" s="34"/>
      <c r="FT230" s="34"/>
      <c r="FU230" s="34"/>
      <c r="FV230" s="34"/>
      <c r="FW230" s="34"/>
      <c r="FX230" s="34"/>
      <c r="FY230" s="34"/>
      <c r="FZ230" s="34"/>
      <c r="GA230" s="34"/>
      <c r="GB230" s="34"/>
      <c r="GC230" s="34"/>
      <c r="GD230" s="34"/>
      <c r="GE230" s="34"/>
      <c r="GF230" s="34"/>
      <c r="GG230" s="34"/>
      <c r="GH230" s="34"/>
      <c r="GI230" s="34"/>
      <c r="GJ230" s="34"/>
      <c r="GK230" s="34"/>
      <c r="GL230" s="34"/>
      <c r="GM230" s="34"/>
      <c r="GN230" s="34"/>
      <c r="GO230" s="34"/>
      <c r="GP230" s="34"/>
      <c r="GQ230" s="34"/>
      <c r="GR230" s="34"/>
      <c r="GS230" s="34"/>
      <c r="GT230" s="34"/>
      <c r="GU230" s="34"/>
      <c r="GV230" s="34"/>
      <c r="GW230" s="34"/>
      <c r="GX230" s="34"/>
      <c r="GY230" s="34"/>
      <c r="GZ230" s="34"/>
      <c r="HA230" s="34"/>
      <c r="HB230" s="34"/>
      <c r="HC230" s="34"/>
      <c r="HD230" s="34"/>
      <c r="HE230" s="34"/>
      <c r="HF230" s="34"/>
      <c r="HG230" s="34"/>
      <c r="HH230" s="34"/>
      <c r="HI230" s="34"/>
      <c r="HJ230" s="34"/>
      <c r="HK230" s="34"/>
      <c r="HL230" s="34"/>
      <c r="HM230" s="34"/>
      <c r="HN230" s="34"/>
      <c r="HO230" s="34"/>
      <c r="HP230" s="34"/>
      <c r="HQ230" s="34"/>
      <c r="HR230" s="34"/>
      <c r="HS230" s="34"/>
      <c r="HT230" s="34"/>
      <c r="HU230" s="34"/>
      <c r="HV230" s="34"/>
      <c r="HW230" s="34"/>
      <c r="HX230" s="34"/>
      <c r="HY230" s="34"/>
      <c r="HZ230" s="34"/>
      <c r="IA230" s="34"/>
      <c r="IB230" s="34"/>
      <c r="IC230" s="34"/>
      <c r="ID230" s="34"/>
      <c r="IE230" s="34"/>
      <c r="IF230" s="34"/>
      <c r="IG230" s="34"/>
      <c r="IH230" s="34"/>
      <c r="II230" s="34"/>
      <c r="IJ230" s="34"/>
      <c r="IK230" s="34"/>
      <c r="IL230" s="34"/>
      <c r="IM230" s="34"/>
      <c r="IN230" s="34"/>
      <c r="IO230" s="34"/>
      <c r="IP230" s="34"/>
      <c r="IQ230" s="34"/>
      <c r="IR230" s="34"/>
      <c r="IS230" s="34"/>
      <c r="IT230" s="34"/>
      <c r="IU230" s="34"/>
      <c r="IV230" s="34"/>
    </row>
    <row r="231" spans="1:256">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c r="BF231" s="34"/>
      <c r="BG231" s="34"/>
      <c r="BH231" s="34"/>
      <c r="BI231" s="34"/>
      <c r="BJ231" s="34"/>
      <c r="BK231" s="34"/>
      <c r="BL231" s="34"/>
      <c r="BM231" s="34"/>
      <c r="BN231" s="34"/>
      <c r="BO231" s="34"/>
      <c r="BP231" s="34"/>
      <c r="BQ231" s="34"/>
      <c r="BR231" s="34"/>
      <c r="BS231" s="34"/>
      <c r="BT231" s="34"/>
      <c r="BU231" s="34"/>
      <c r="BV231" s="34"/>
      <c r="BW231" s="34"/>
      <c r="BX231" s="34"/>
      <c r="BY231" s="34"/>
      <c r="BZ231" s="34"/>
      <c r="CA231" s="34"/>
      <c r="CB231" s="34"/>
      <c r="CC231" s="34"/>
      <c r="CD231" s="34"/>
      <c r="CE231" s="34"/>
      <c r="CF231" s="34"/>
      <c r="CG231" s="34"/>
      <c r="CH231" s="34"/>
      <c r="CI231" s="34"/>
      <c r="CJ231" s="34"/>
      <c r="CK231" s="34"/>
      <c r="CL231" s="34"/>
      <c r="CM231" s="34"/>
      <c r="CN231" s="34"/>
      <c r="CO231" s="34"/>
      <c r="CP231" s="34"/>
      <c r="CQ231" s="34"/>
      <c r="CR231" s="34"/>
      <c r="CS231" s="34"/>
      <c r="CT231" s="34"/>
      <c r="CU231" s="34"/>
      <c r="CV231" s="34"/>
      <c r="CW231" s="34"/>
      <c r="CX231" s="34"/>
      <c r="CY231" s="34"/>
      <c r="CZ231" s="34"/>
      <c r="DA231" s="34"/>
      <c r="DB231" s="34"/>
      <c r="DC231" s="34"/>
      <c r="DD231" s="34"/>
      <c r="DE231" s="34"/>
      <c r="DF231" s="34"/>
      <c r="DG231" s="34"/>
      <c r="DH231" s="34"/>
      <c r="DI231" s="34"/>
      <c r="DJ231" s="34"/>
      <c r="DK231" s="34"/>
      <c r="DL231" s="34"/>
      <c r="DM231" s="34"/>
      <c r="DN231" s="34"/>
      <c r="DO231" s="34"/>
      <c r="DP231" s="34"/>
      <c r="DQ231" s="34"/>
      <c r="DR231" s="34"/>
      <c r="DS231" s="34"/>
      <c r="DT231" s="34"/>
      <c r="DU231" s="34"/>
      <c r="DV231" s="34"/>
      <c r="DW231" s="34"/>
      <c r="DX231" s="34"/>
      <c r="DY231" s="34"/>
      <c r="DZ231" s="34"/>
      <c r="EA231" s="34"/>
      <c r="EB231" s="34"/>
      <c r="EC231" s="34"/>
      <c r="ED231" s="34"/>
      <c r="EE231" s="34"/>
      <c r="EF231" s="34"/>
      <c r="EG231" s="34"/>
      <c r="EH231" s="34"/>
      <c r="EI231" s="34"/>
      <c r="EJ231" s="34"/>
      <c r="EK231" s="34"/>
      <c r="EL231" s="34"/>
      <c r="EM231" s="34"/>
      <c r="EN231" s="34"/>
      <c r="EO231" s="34"/>
      <c r="EP231" s="34"/>
      <c r="EQ231" s="34"/>
      <c r="ER231" s="34"/>
      <c r="ES231" s="34"/>
      <c r="ET231" s="34"/>
      <c r="EU231" s="34"/>
      <c r="EV231" s="34"/>
      <c r="EW231" s="34"/>
      <c r="EX231" s="34"/>
      <c r="EY231" s="34"/>
      <c r="EZ231" s="34"/>
      <c r="FA231" s="34"/>
      <c r="FB231" s="34"/>
      <c r="FC231" s="34"/>
      <c r="FD231" s="34"/>
      <c r="FE231" s="34"/>
      <c r="FF231" s="34"/>
      <c r="FG231" s="34"/>
      <c r="FH231" s="34"/>
      <c r="FI231" s="34"/>
      <c r="FJ231" s="34"/>
      <c r="FK231" s="34"/>
      <c r="FL231" s="34"/>
      <c r="FM231" s="34"/>
      <c r="FN231" s="34"/>
      <c r="FO231" s="34"/>
      <c r="FP231" s="34"/>
      <c r="FQ231" s="34"/>
      <c r="FR231" s="34"/>
      <c r="FS231" s="34"/>
      <c r="FT231" s="34"/>
      <c r="FU231" s="34"/>
      <c r="FV231" s="34"/>
      <c r="FW231" s="34"/>
      <c r="FX231" s="34"/>
      <c r="FY231" s="34"/>
      <c r="FZ231" s="34"/>
      <c r="GA231" s="34"/>
      <c r="GB231" s="34"/>
      <c r="GC231" s="34"/>
      <c r="GD231" s="34"/>
      <c r="GE231" s="34"/>
      <c r="GF231" s="34"/>
      <c r="GG231" s="34"/>
      <c r="GH231" s="34"/>
      <c r="GI231" s="34"/>
      <c r="GJ231" s="34"/>
      <c r="GK231" s="34"/>
      <c r="GL231" s="34"/>
      <c r="GM231" s="34"/>
      <c r="GN231" s="34"/>
      <c r="GO231" s="34"/>
      <c r="GP231" s="34"/>
      <c r="GQ231" s="34"/>
      <c r="GR231" s="34"/>
      <c r="GS231" s="34"/>
      <c r="GT231" s="34"/>
      <c r="GU231" s="34"/>
      <c r="GV231" s="34"/>
      <c r="GW231" s="34"/>
      <c r="GX231" s="34"/>
      <c r="GY231" s="34"/>
      <c r="GZ231" s="34"/>
      <c r="HA231" s="34"/>
      <c r="HB231" s="34"/>
      <c r="HC231" s="34"/>
      <c r="HD231" s="34"/>
      <c r="HE231" s="34"/>
      <c r="HF231" s="34"/>
      <c r="HG231" s="34"/>
      <c r="HH231" s="34"/>
      <c r="HI231" s="34"/>
      <c r="HJ231" s="34"/>
      <c r="HK231" s="34"/>
      <c r="HL231" s="34"/>
      <c r="HM231" s="34"/>
      <c r="HN231" s="34"/>
      <c r="HO231" s="34"/>
      <c r="HP231" s="34"/>
      <c r="HQ231" s="34"/>
      <c r="HR231" s="34"/>
      <c r="HS231" s="34"/>
      <c r="HT231" s="34"/>
      <c r="HU231" s="34"/>
      <c r="HV231" s="34"/>
      <c r="HW231" s="34"/>
      <c r="HX231" s="34"/>
      <c r="HY231" s="34"/>
      <c r="HZ231" s="34"/>
      <c r="IA231" s="34"/>
      <c r="IB231" s="34"/>
      <c r="IC231" s="34"/>
      <c r="ID231" s="34"/>
      <c r="IE231" s="34"/>
      <c r="IF231" s="34"/>
      <c r="IG231" s="34"/>
      <c r="IH231" s="34"/>
      <c r="II231" s="34"/>
      <c r="IJ231" s="34"/>
      <c r="IK231" s="34"/>
      <c r="IL231" s="34"/>
      <c r="IM231" s="34"/>
      <c r="IN231" s="34"/>
      <c r="IO231" s="34"/>
      <c r="IP231" s="34"/>
      <c r="IQ231" s="34"/>
      <c r="IR231" s="34"/>
      <c r="IS231" s="34"/>
      <c r="IT231" s="34"/>
      <c r="IU231" s="34"/>
      <c r="IV231" s="34"/>
    </row>
    <row r="232" spans="1:256">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c r="BQ232" s="34"/>
      <c r="BR232" s="34"/>
      <c r="BS232" s="34"/>
      <c r="BT232" s="34"/>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4"/>
      <c r="CQ232" s="34"/>
      <c r="CR232" s="34"/>
      <c r="CS232" s="34"/>
      <c r="CT232" s="34"/>
      <c r="CU232" s="34"/>
      <c r="CV232" s="34"/>
      <c r="CW232" s="34"/>
      <c r="CX232" s="34"/>
      <c r="CY232" s="34"/>
      <c r="CZ232" s="34"/>
      <c r="DA232" s="34"/>
      <c r="DB232" s="34"/>
      <c r="DC232" s="34"/>
      <c r="DD232" s="34"/>
      <c r="DE232" s="34"/>
      <c r="DF232" s="34"/>
      <c r="DG232" s="34"/>
      <c r="DH232" s="34"/>
      <c r="DI232" s="34"/>
      <c r="DJ232" s="34"/>
      <c r="DK232" s="34"/>
      <c r="DL232" s="34"/>
      <c r="DM232" s="34"/>
      <c r="DN232" s="34"/>
      <c r="DO232" s="34"/>
      <c r="DP232" s="34"/>
      <c r="DQ232" s="34"/>
      <c r="DR232" s="34"/>
      <c r="DS232" s="34"/>
      <c r="DT232" s="34"/>
      <c r="DU232" s="34"/>
      <c r="DV232" s="34"/>
      <c r="DW232" s="34"/>
      <c r="DX232" s="34"/>
      <c r="DY232" s="34"/>
      <c r="DZ232" s="34"/>
      <c r="EA232" s="34"/>
      <c r="EB232" s="34"/>
      <c r="EC232" s="34"/>
      <c r="ED232" s="34"/>
      <c r="EE232" s="34"/>
      <c r="EF232" s="34"/>
      <c r="EG232" s="34"/>
      <c r="EH232" s="34"/>
      <c r="EI232" s="34"/>
      <c r="EJ232" s="34"/>
      <c r="EK232" s="34"/>
      <c r="EL232" s="34"/>
      <c r="EM232" s="34"/>
      <c r="EN232" s="34"/>
      <c r="EO232" s="34"/>
      <c r="EP232" s="34"/>
      <c r="EQ232" s="34"/>
      <c r="ER232" s="34"/>
      <c r="ES232" s="34"/>
      <c r="ET232" s="34"/>
      <c r="EU232" s="34"/>
      <c r="EV232" s="34"/>
      <c r="EW232" s="34"/>
      <c r="EX232" s="34"/>
      <c r="EY232" s="34"/>
      <c r="EZ232" s="34"/>
      <c r="FA232" s="34"/>
      <c r="FB232" s="34"/>
      <c r="FC232" s="34"/>
      <c r="FD232" s="34"/>
      <c r="FE232" s="34"/>
      <c r="FF232" s="34"/>
      <c r="FG232" s="34"/>
      <c r="FH232" s="34"/>
      <c r="FI232" s="34"/>
      <c r="FJ232" s="34"/>
      <c r="FK232" s="34"/>
      <c r="FL232" s="34"/>
      <c r="FM232" s="34"/>
      <c r="FN232" s="34"/>
      <c r="FO232" s="34"/>
      <c r="FP232" s="34"/>
      <c r="FQ232" s="34"/>
      <c r="FR232" s="34"/>
      <c r="FS232" s="34"/>
      <c r="FT232" s="34"/>
      <c r="FU232" s="34"/>
      <c r="FV232" s="34"/>
      <c r="FW232" s="34"/>
      <c r="FX232" s="34"/>
      <c r="FY232" s="34"/>
      <c r="FZ232" s="34"/>
      <c r="GA232" s="34"/>
      <c r="GB232" s="34"/>
      <c r="GC232" s="34"/>
      <c r="GD232" s="34"/>
      <c r="GE232" s="34"/>
      <c r="GF232" s="34"/>
      <c r="GG232" s="34"/>
      <c r="GH232" s="34"/>
      <c r="GI232" s="34"/>
      <c r="GJ232" s="34"/>
      <c r="GK232" s="34"/>
      <c r="GL232" s="34"/>
      <c r="GM232" s="34"/>
      <c r="GN232" s="34"/>
      <c r="GO232" s="34"/>
      <c r="GP232" s="34"/>
      <c r="GQ232" s="34"/>
      <c r="GR232" s="34"/>
      <c r="GS232" s="34"/>
      <c r="GT232" s="34"/>
      <c r="GU232" s="34"/>
      <c r="GV232" s="34"/>
      <c r="GW232" s="34"/>
      <c r="GX232" s="34"/>
      <c r="GY232" s="34"/>
      <c r="GZ232" s="34"/>
      <c r="HA232" s="34"/>
      <c r="HB232" s="34"/>
      <c r="HC232" s="34"/>
      <c r="HD232" s="34"/>
      <c r="HE232" s="34"/>
      <c r="HF232" s="34"/>
      <c r="HG232" s="34"/>
      <c r="HH232" s="34"/>
      <c r="HI232" s="34"/>
      <c r="HJ232" s="34"/>
      <c r="HK232" s="34"/>
      <c r="HL232" s="34"/>
      <c r="HM232" s="34"/>
      <c r="HN232" s="34"/>
      <c r="HO232" s="34"/>
      <c r="HP232" s="34"/>
      <c r="HQ232" s="34"/>
      <c r="HR232" s="34"/>
      <c r="HS232" s="34"/>
      <c r="HT232" s="34"/>
      <c r="HU232" s="34"/>
      <c r="HV232" s="34"/>
      <c r="HW232" s="34"/>
      <c r="HX232" s="34"/>
      <c r="HY232" s="34"/>
      <c r="HZ232" s="34"/>
      <c r="IA232" s="34"/>
      <c r="IB232" s="34"/>
      <c r="IC232" s="34"/>
      <c r="ID232" s="34"/>
      <c r="IE232" s="34"/>
      <c r="IF232" s="34"/>
      <c r="IG232" s="34"/>
      <c r="IH232" s="34"/>
      <c r="II232" s="34"/>
      <c r="IJ232" s="34"/>
      <c r="IK232" s="34"/>
      <c r="IL232" s="34"/>
      <c r="IM232" s="34"/>
      <c r="IN232" s="34"/>
      <c r="IO232" s="34"/>
      <c r="IP232" s="34"/>
      <c r="IQ232" s="34"/>
      <c r="IR232" s="34"/>
      <c r="IS232" s="34"/>
      <c r="IT232" s="34"/>
      <c r="IU232" s="34"/>
      <c r="IV232" s="34"/>
    </row>
    <row r="238" spans="1:256">
      <c r="A238" s="42"/>
    </row>
    <row r="239" spans="1:256">
      <c r="A239" s="34"/>
    </row>
    <row r="240" spans="1:256">
      <c r="A240" s="34"/>
    </row>
    <row r="241" spans="1:1">
      <c r="A241" s="42"/>
    </row>
    <row r="242" spans="1:1">
      <c r="A242" s="42"/>
    </row>
    <row r="243" spans="1:1">
      <c r="A243" s="42"/>
    </row>
    <row r="244" spans="1:1">
      <c r="A244" s="42"/>
    </row>
    <row r="245" spans="1:1">
      <c r="A245" s="42"/>
    </row>
    <row r="246" spans="1:1">
      <c r="A246" s="34"/>
    </row>
  </sheetData>
  <customSheetViews>
    <customSheetView guid="{4928BF23-7841-445B-B276-4DDA011E86BA}" scale="70" colorId="22" topLeftCell="A13">
      <selection activeCell="B43" sqref="B43"/>
      <rowBreaks count="3" manualBreakCount="3">
        <brk id="85" max="16383" man="1"/>
        <brk id="154" max="16383" man="1"/>
        <brk id="192" max="16383" man="1"/>
      </rowBreaks>
      <pageMargins left="0.5" right="0.5" top="0.5" bottom="0.5" header="0.5" footer="0.5"/>
      <pageSetup scale="54" orientation="portrait" r:id="rId1"/>
      <headerFooter alignWithMargins="0"/>
    </customSheetView>
    <customSheetView guid="{10BEBEA5-666D-4E42-8C33-BE2CECB0CEEE}" scale="70" colorId="22">
      <rowBreaks count="3" manualBreakCount="3">
        <brk id="85" max="16383" man="1"/>
        <brk id="154" max="16383" man="1"/>
        <brk id="192" max="16383" man="1"/>
      </rowBreaks>
      <pageMargins left="0.5" right="0.5" top="0.5" bottom="0.5" header="0.5" footer="0.5"/>
      <pageSetup scale="54" orientation="portrait" r:id="rId2"/>
      <headerFooter alignWithMargins="0"/>
    </customSheetView>
    <customSheetView guid="{7EABFE2B-86ED-418A-B3E7-C3498E6134E5}" scale="70" colorId="22">
      <rowBreaks count="3" manualBreakCount="3">
        <brk id="85" max="16383" man="1"/>
        <brk id="154" max="16383" man="1"/>
        <brk id="192" max="16383" man="1"/>
      </rowBreaks>
      <pageMargins left="0.5" right="0.5" top="0.5" bottom="0.5" header="0.5" footer="0.5"/>
      <pageSetup scale="54" orientation="portrait" r:id="rId3"/>
      <headerFooter alignWithMargins="0"/>
    </customSheetView>
    <customSheetView guid="{8787D503-0E53-496F-A823-DBDA291CFB74}" scale="70" colorId="22">
      <rowBreaks count="3" manualBreakCount="3">
        <brk id="85" max="16383" man="1"/>
        <brk id="154" max="16383" man="1"/>
        <brk id="192" max="16383" man="1"/>
      </rowBreaks>
      <pageMargins left="0.5" right="0.5" top="0.5" bottom="0.5" header="0.5" footer="0.5"/>
      <pageSetup scale="54" orientation="portrait" r:id="rId4"/>
      <headerFooter alignWithMargins="0"/>
    </customSheetView>
    <customSheetView guid="{56FC0D8B-DE78-4144-BF1E-B4BF4CC15D6C}" scale="70" colorId="22">
      <rowBreaks count="3" manualBreakCount="3">
        <brk id="85" max="16383" man="1"/>
        <brk id="154" max="16383" man="1"/>
        <brk id="192" max="16383" man="1"/>
      </rowBreaks>
      <pageMargins left="0.5" right="0.5" top="0.5" bottom="0.5" header="0.5" footer="0.5"/>
      <pageSetup scale="54" orientation="portrait" r:id="rId5"/>
      <headerFooter alignWithMargins="0"/>
    </customSheetView>
    <customSheetView guid="{22D28A66-17F3-4A9A-B88B-6F61E2AD90F2}" scale="70" colorId="22">
      <rowBreaks count="3" manualBreakCount="3">
        <brk id="85" max="16383" man="1"/>
        <brk id="154" max="16383" man="1"/>
        <brk id="192" max="16383" man="1"/>
      </rowBreaks>
      <pageMargins left="0.5" right="0.5" top="0.5" bottom="0.5" header="0.5" footer="0.5"/>
      <pageSetup scale="54" orientation="portrait" r:id="rId6"/>
      <headerFooter alignWithMargins="0"/>
    </customSheetView>
    <customSheetView guid="{38FEF62C-E434-43FF-91B6-A4BAF1D28941}" scale="70" colorId="22">
      <rowBreaks count="3" manualBreakCount="3">
        <brk id="85" max="16383" man="1"/>
        <brk id="154" max="16383" man="1"/>
        <brk id="192" max="16383" man="1"/>
      </rowBreaks>
      <pageMargins left="0.5" right="0.5" top="0.5" bottom="0.5" header="0.5" footer="0.5"/>
      <pageSetup scale="54" orientation="portrait" r:id="rId7"/>
      <headerFooter alignWithMargins="0"/>
    </customSheetView>
    <customSheetView guid="{3B00EE9E-100B-4E0B-97A5-9938B41F46C6}" scale="70" colorId="22">
      <rowBreaks count="3" manualBreakCount="3">
        <brk id="85" max="16383" man="1"/>
        <brk id="154" max="16383" man="1"/>
        <brk id="192" max="16383" man="1"/>
      </rowBreaks>
      <pageMargins left="0.5" right="0.5" top="0.5" bottom="0.5" header="0.5" footer="0.5"/>
      <pageSetup scale="54" orientation="portrait" r:id="rId8"/>
      <headerFooter alignWithMargins="0"/>
    </customSheetView>
    <customSheetView guid="{70140D13-E05C-4A32-B097-7656031EFC54}" scale="70" colorId="22">
      <rowBreaks count="3" manualBreakCount="3">
        <brk id="85" max="16383" man="1"/>
        <brk id="154" max="16383" man="1"/>
        <brk id="192" max="16383" man="1"/>
      </rowBreaks>
      <pageMargins left="0.5" right="0.5" top="0.5" bottom="0.5" header="0.5" footer="0.5"/>
      <pageSetup scale="54" orientation="portrait" r:id="rId9"/>
      <headerFooter alignWithMargins="0"/>
    </customSheetView>
    <customSheetView guid="{3A57D69F-D25D-44C3-9DE0-88B774091642}" scale="70" colorId="22">
      <rowBreaks count="3" manualBreakCount="3">
        <brk id="85" max="16383" man="1"/>
        <brk id="154" max="16383" man="1"/>
        <brk id="192" max="16383" man="1"/>
      </rowBreaks>
      <pageMargins left="0.5" right="0.5" top="0.5" bottom="0.5" header="0.5" footer="0.5"/>
      <pageSetup scale="54" orientation="portrait" r:id="rId10"/>
      <headerFooter alignWithMargins="0"/>
    </customSheetView>
    <customSheetView guid="{CA9A34E5-DE78-429D-AEC4-74C7250B775C}" scale="70" colorId="22">
      <rowBreaks count="3" manualBreakCount="3">
        <brk id="85" max="16383" man="1"/>
        <brk id="154" max="16383" man="1"/>
        <brk id="192" max="16383" man="1"/>
      </rowBreaks>
      <pageMargins left="0.5" right="0.5" top="0.5" bottom="0.5" header="0.5" footer="0.5"/>
      <pageSetup scale="54" orientation="portrait" r:id="rId11"/>
      <headerFooter alignWithMargins="0"/>
    </customSheetView>
    <customSheetView guid="{B4A791FD-BFAC-4ED1-AC79-FF865E98E4E3}" scale="70" colorId="22">
      <rowBreaks count="3" manualBreakCount="3">
        <brk id="85" max="16383" man="1"/>
        <brk id="154" max="16383" man="1"/>
        <brk id="192" max="16383" man="1"/>
      </rowBreaks>
      <pageMargins left="0.5" right="0.5" top="0.5" bottom="0.5" header="0.5" footer="0.5"/>
      <pageSetup scale="54" orientation="portrait" r:id="rId12"/>
      <headerFooter alignWithMargins="0"/>
    </customSheetView>
    <customSheetView guid="{1DFCFAAB-BEA9-4033-B573-C1428C6D4616}" scale="70" colorId="22">
      <selection activeCell="F30" sqref="F30"/>
      <rowBreaks count="3" manualBreakCount="3">
        <brk id="85" max="16383" man="1"/>
        <brk id="154" max="16383" man="1"/>
        <brk id="192" max="16383" man="1"/>
      </rowBreaks>
      <pageMargins left="0.5" right="0.5" top="0.5" bottom="0.5" header="0.5" footer="0.5"/>
      <pageSetup scale="54" orientation="portrait" r:id="rId13"/>
      <headerFooter alignWithMargins="0"/>
    </customSheetView>
    <customSheetView guid="{24B34512-AD5F-4011-887B-567D11190E35}" scale="70" colorId="22">
      <selection activeCell="F30" sqref="F30"/>
      <rowBreaks count="3" manualBreakCount="3">
        <brk id="85" max="16383" man="1"/>
        <brk id="154" max="16383" man="1"/>
        <brk id="192" max="16383" man="1"/>
      </rowBreaks>
      <pageMargins left="0.5" right="0.5" top="0.5" bottom="0.5" header="0.5" footer="0.5"/>
      <pageSetup scale="54" orientation="portrait" r:id="rId14"/>
      <headerFooter alignWithMargins="0"/>
    </customSheetView>
  </customSheetViews>
  <pageMargins left="0.5" right="0.5" top="0.5" bottom="0.5" header="0.5" footer="0.5"/>
  <pageSetup scale="54" orientation="portrait" r:id="rId15"/>
  <headerFooter alignWithMargins="0"/>
  <rowBreaks count="3" manualBreakCount="3">
    <brk id="85" max="16383" man="1"/>
    <brk id="154" max="16383" man="1"/>
    <brk id="192" max="16383" man="1"/>
  </rowBreaks>
</worksheet>
</file>

<file path=xl/worksheets/sheet7.xml><?xml version="1.0" encoding="utf-8"?>
<worksheet xmlns="http://schemas.openxmlformats.org/spreadsheetml/2006/main" xmlns:r="http://schemas.openxmlformats.org/officeDocument/2006/relationships">
  <sheetPr transitionEvaluation="1"/>
  <dimension ref="B1:M370"/>
  <sheetViews>
    <sheetView defaultGridColor="0" colorId="22" zoomScale="85" zoomScaleNormal="85" zoomScaleSheetLayoutView="85" workbookViewId="0">
      <selection activeCell="D51" sqref="D51"/>
    </sheetView>
  </sheetViews>
  <sheetFormatPr defaultColWidth="9.6640625" defaultRowHeight="15"/>
  <cols>
    <col min="1" max="2" width="4.6640625" customWidth="1"/>
    <col min="3" max="3" width="27.109375" customWidth="1"/>
    <col min="4" max="10" width="12.6640625" customWidth="1"/>
    <col min="11" max="11" width="12.6640625" style="1344" customWidth="1"/>
    <col min="12" max="12" width="9.6640625" style="1344" bestFit="1" customWidth="1"/>
    <col min="13" max="13" width="17.21875" customWidth="1"/>
  </cols>
  <sheetData>
    <row r="1" spans="2:13" ht="13.9" customHeight="1" thickBot="1">
      <c r="B1" s="43" t="str">
        <f>'Data Sheet'!$A$63</f>
        <v>Annual Report of Central Hudson Gas &amp; Electric Corp.                                                                                                                                                                          Year ended December 31, 2013</v>
      </c>
      <c r="C1" s="135"/>
      <c r="D1" s="85"/>
      <c r="E1" s="129"/>
    </row>
    <row r="2" spans="2:13" ht="13.9" customHeight="1">
      <c r="B2" s="44"/>
      <c r="C2" s="45"/>
      <c r="D2" s="87"/>
      <c r="E2" s="45"/>
      <c r="F2" s="45"/>
      <c r="G2" s="45"/>
      <c r="H2" s="45"/>
      <c r="I2" s="45"/>
      <c r="J2" s="45"/>
      <c r="K2" s="1425"/>
      <c r="L2" s="1425"/>
      <c r="M2" s="46"/>
    </row>
    <row r="3" spans="2:13" ht="13.9" customHeight="1">
      <c r="B3" s="89" t="s">
        <v>2845</v>
      </c>
      <c r="C3" s="90"/>
      <c r="D3" s="121"/>
      <c r="E3" s="121"/>
      <c r="F3" s="121"/>
      <c r="G3" s="121"/>
      <c r="H3" s="121"/>
      <c r="I3" s="121"/>
      <c r="J3" s="48"/>
      <c r="K3" s="1426"/>
      <c r="L3" s="1426"/>
      <c r="M3" s="49"/>
    </row>
    <row r="4" spans="2:13" ht="13.9" customHeight="1">
      <c r="B4" s="89" t="s">
        <v>2408</v>
      </c>
      <c r="C4" s="90"/>
      <c r="D4" s="121"/>
      <c r="E4" s="136"/>
      <c r="F4" s="121"/>
      <c r="G4" s="121"/>
      <c r="H4" s="121"/>
      <c r="I4" s="121"/>
      <c r="J4" s="48"/>
      <c r="K4" s="1426"/>
      <c r="L4" s="1426"/>
      <c r="M4" s="49"/>
    </row>
    <row r="5" spans="2:13" ht="13.9" customHeight="1">
      <c r="B5" s="137" t="s">
        <v>2409</v>
      </c>
      <c r="C5" s="138"/>
      <c r="D5" s="139"/>
      <c r="E5" s="90"/>
      <c r="F5" s="90"/>
      <c r="G5" s="90"/>
      <c r="H5" s="90"/>
      <c r="I5" s="90"/>
      <c r="J5" s="90"/>
      <c r="K5" s="1427"/>
      <c r="L5" s="1427"/>
      <c r="M5" s="91"/>
    </row>
    <row r="6" spans="2:13" ht="13.9" customHeight="1">
      <c r="B6" s="140" t="s">
        <v>2410</v>
      </c>
      <c r="C6" s="141"/>
      <c r="D6" s="142"/>
      <c r="E6" s="143"/>
      <c r="F6" s="143"/>
      <c r="G6" s="143"/>
      <c r="H6" s="143"/>
      <c r="I6" s="143"/>
      <c r="J6" s="143"/>
      <c r="K6" s="1428"/>
      <c r="L6" s="1428"/>
      <c r="M6" s="144"/>
    </row>
    <row r="7" spans="2:13" ht="13.9" customHeight="1">
      <c r="B7" s="170" t="s">
        <v>2411</v>
      </c>
      <c r="C7" s="108"/>
      <c r="D7" s="847" t="s">
        <v>2412</v>
      </c>
      <c r="E7" s="147"/>
      <c r="F7" s="855" t="s">
        <v>2413</v>
      </c>
      <c r="G7" s="855" t="s">
        <v>3153</v>
      </c>
      <c r="H7" s="855" t="s">
        <v>3155</v>
      </c>
      <c r="I7" s="855" t="s">
        <v>2415</v>
      </c>
      <c r="J7" s="855"/>
      <c r="K7" s="1429" t="s">
        <v>2414</v>
      </c>
      <c r="L7" s="1429" t="s">
        <v>2415</v>
      </c>
      <c r="M7" s="57" t="s">
        <v>2416</v>
      </c>
    </row>
    <row r="8" spans="2:13" ht="13.9" customHeight="1">
      <c r="B8" s="176" t="s">
        <v>2417</v>
      </c>
      <c r="C8" s="517" t="s">
        <v>2222</v>
      </c>
      <c r="D8" s="947" t="s">
        <v>2418</v>
      </c>
      <c r="E8" s="856" t="s">
        <v>2419</v>
      </c>
      <c r="F8" s="856" t="s">
        <v>2418</v>
      </c>
      <c r="G8" s="856" t="s">
        <v>3154</v>
      </c>
      <c r="H8" s="856" t="s">
        <v>3156</v>
      </c>
      <c r="I8" s="856" t="s">
        <v>3157</v>
      </c>
      <c r="J8" s="856" t="s">
        <v>3104</v>
      </c>
      <c r="K8" s="1430" t="s">
        <v>2420</v>
      </c>
      <c r="L8" s="1430" t="s">
        <v>2421</v>
      </c>
      <c r="M8" s="857" t="s">
        <v>2422</v>
      </c>
    </row>
    <row r="9" spans="2:13" ht="13.9" customHeight="1">
      <c r="B9" s="145">
        <v>1</v>
      </c>
      <c r="C9" s="948" t="s">
        <v>2423</v>
      </c>
      <c r="D9" s="151"/>
      <c r="E9" s="147"/>
      <c r="F9" s="147"/>
      <c r="G9" s="855"/>
      <c r="H9" s="147"/>
      <c r="I9" s="147"/>
      <c r="J9" s="147"/>
      <c r="K9" s="1339"/>
      <c r="L9" s="1339"/>
      <c r="M9" s="51"/>
    </row>
    <row r="10" spans="2:13" ht="13.9" customHeight="1">
      <c r="B10" s="145">
        <v>2</v>
      </c>
      <c r="C10" s="152" t="s">
        <v>2424</v>
      </c>
      <c r="D10" s="153"/>
      <c r="E10" s="147" t="s">
        <v>646</v>
      </c>
      <c r="F10" s="147"/>
      <c r="G10" s="147"/>
      <c r="H10" s="147"/>
      <c r="I10" s="147"/>
      <c r="J10" s="147"/>
      <c r="K10" s="1339"/>
      <c r="L10" s="1339"/>
      <c r="M10" s="51"/>
    </row>
    <row r="11" spans="2:13" ht="13.9" customHeight="1">
      <c r="B11" s="145">
        <v>3</v>
      </c>
      <c r="C11" s="108" t="s">
        <v>2425</v>
      </c>
      <c r="D11" s="156">
        <v>1210875</v>
      </c>
      <c r="E11" s="157"/>
      <c r="F11" s="157">
        <f>E11+D11</f>
        <v>1210875</v>
      </c>
      <c r="G11" s="157"/>
      <c r="H11" s="1338">
        <f>H62</f>
        <v>46655</v>
      </c>
      <c r="I11" s="157" t="s">
        <v>2512</v>
      </c>
      <c r="J11" s="157"/>
      <c r="K11" s="1338"/>
      <c r="L11" s="1338"/>
      <c r="M11" s="158">
        <f>F11+H11</f>
        <v>1257530</v>
      </c>
    </row>
    <row r="12" spans="2:13" ht="13.9" customHeight="1">
      <c r="B12" s="145">
        <v>4</v>
      </c>
      <c r="C12" s="108"/>
      <c r="D12" s="187"/>
      <c r="E12" s="1182"/>
      <c r="F12" s="1182"/>
      <c r="G12" s="1182"/>
      <c r="H12" s="1182"/>
      <c r="I12" s="1182"/>
      <c r="J12" s="1182"/>
      <c r="K12" s="1339"/>
      <c r="L12" s="1339"/>
      <c r="M12" s="1184"/>
    </row>
    <row r="13" spans="2:13" ht="13.9" customHeight="1">
      <c r="B13" s="145">
        <v>5</v>
      </c>
      <c r="C13" s="108"/>
      <c r="D13" s="187"/>
      <c r="E13" s="1182"/>
      <c r="F13" s="1182"/>
      <c r="G13" s="1182"/>
      <c r="H13" s="1182"/>
      <c r="I13" s="1182"/>
      <c r="J13" s="1182"/>
      <c r="K13" s="1339"/>
      <c r="L13" s="1339"/>
      <c r="M13" s="1184"/>
    </row>
    <row r="14" spans="2:13" ht="13.9" customHeight="1">
      <c r="B14" s="145">
        <v>6</v>
      </c>
      <c r="C14" s="108"/>
      <c r="D14" s="187"/>
      <c r="E14" s="1182"/>
      <c r="F14" s="1182"/>
      <c r="G14" s="1182"/>
      <c r="H14" s="1182"/>
      <c r="I14" s="1182"/>
      <c r="J14" s="1182"/>
      <c r="K14" s="1339"/>
      <c r="L14" s="1339"/>
      <c r="M14" s="1184"/>
    </row>
    <row r="15" spans="2:13" ht="13.9" customHeight="1">
      <c r="B15" s="145">
        <v>7</v>
      </c>
      <c r="C15" s="108" t="s">
        <v>2426</v>
      </c>
      <c r="D15" s="1183">
        <v>65082</v>
      </c>
      <c r="E15" s="1182"/>
      <c r="F15" s="1338">
        <f>E15+D15</f>
        <v>65082</v>
      </c>
      <c r="G15" s="1182"/>
      <c r="H15" s="1182">
        <f>H67</f>
        <v>-64557</v>
      </c>
      <c r="I15" s="1182" t="s">
        <v>2513</v>
      </c>
      <c r="J15" s="1182">
        <v>-1</v>
      </c>
      <c r="K15" s="1339"/>
      <c r="L15" s="1339"/>
      <c r="M15" s="1352">
        <f>F15+H15+J15</f>
        <v>524</v>
      </c>
    </row>
    <row r="16" spans="2:13" ht="13.9" customHeight="1">
      <c r="B16" s="145">
        <v>8</v>
      </c>
      <c r="C16" s="108"/>
      <c r="D16" s="187"/>
      <c r="E16" s="1182"/>
      <c r="F16" s="1339"/>
      <c r="G16" s="1182"/>
      <c r="H16" s="1182"/>
      <c r="I16" s="1182"/>
      <c r="J16" s="1182"/>
      <c r="K16" s="1339"/>
      <c r="L16" s="1339"/>
      <c r="M16" s="1353"/>
    </row>
    <row r="17" spans="2:13" ht="13.9" customHeight="1">
      <c r="B17" s="145">
        <v>9</v>
      </c>
      <c r="C17" s="108"/>
      <c r="D17" s="187"/>
      <c r="E17" s="1182"/>
      <c r="F17" s="1339"/>
      <c r="G17" s="1182"/>
      <c r="H17" s="1182"/>
      <c r="I17" s="1182"/>
      <c r="J17" s="1182"/>
      <c r="K17" s="1339"/>
      <c r="L17" s="1339"/>
      <c r="M17" s="1353"/>
    </row>
    <row r="18" spans="2:13" ht="13.9" customHeight="1">
      <c r="B18" s="145">
        <v>10</v>
      </c>
      <c r="C18" s="108"/>
      <c r="D18" s="187"/>
      <c r="E18" s="1182"/>
      <c r="F18" s="1339"/>
      <c r="G18" s="1182"/>
      <c r="H18" s="1182"/>
      <c r="I18" s="1182"/>
      <c r="J18" s="1182"/>
      <c r="K18" s="1339"/>
      <c r="L18" s="1339"/>
      <c r="M18" s="1353"/>
    </row>
    <row r="19" spans="2:13" ht="13.9" customHeight="1">
      <c r="B19" s="145">
        <v>11</v>
      </c>
      <c r="C19" s="108" t="s">
        <v>1297</v>
      </c>
      <c r="D19" s="1480">
        <f>137087</f>
        <v>137087</v>
      </c>
      <c r="E19" s="1182"/>
      <c r="F19" s="1338">
        <f>E19+D19</f>
        <v>137087</v>
      </c>
      <c r="G19" s="1182"/>
      <c r="H19" s="1481">
        <f>H88</f>
        <v>57955</v>
      </c>
      <c r="I19" s="1182" t="s">
        <v>3158</v>
      </c>
      <c r="J19" s="1182">
        <v>-2</v>
      </c>
      <c r="K19" s="1339"/>
      <c r="L19" s="1339"/>
      <c r="M19" s="1352">
        <f>F19+H19+J19</f>
        <v>195040</v>
      </c>
    </row>
    <row r="20" spans="2:13" ht="13.9" customHeight="1">
      <c r="B20" s="145">
        <v>12</v>
      </c>
      <c r="C20" s="108"/>
      <c r="D20" s="187"/>
      <c r="E20" s="1182"/>
      <c r="F20" s="1339"/>
      <c r="G20" s="1182"/>
      <c r="H20" s="1182"/>
      <c r="I20" s="1182"/>
      <c r="J20" s="1182"/>
      <c r="K20" s="1339"/>
      <c r="L20" s="1339"/>
      <c r="M20" s="1353"/>
    </row>
    <row r="21" spans="2:13" ht="13.9" customHeight="1">
      <c r="B21" s="145">
        <v>13</v>
      </c>
      <c r="C21" s="108"/>
      <c r="D21" s="187"/>
      <c r="E21" s="1182"/>
      <c r="F21" s="1339"/>
      <c r="G21" s="1182"/>
      <c r="H21" s="1182"/>
      <c r="I21" s="1182"/>
      <c r="J21" s="1182"/>
      <c r="K21" s="1339"/>
      <c r="L21" s="1339"/>
      <c r="M21" s="1353"/>
    </row>
    <row r="22" spans="2:13" ht="13.9" customHeight="1">
      <c r="B22" s="145">
        <v>14</v>
      </c>
      <c r="C22" s="108"/>
      <c r="D22" s="187"/>
      <c r="E22" s="1182"/>
      <c r="F22" s="1339"/>
      <c r="G22" s="1182"/>
      <c r="H22" s="1182"/>
      <c r="I22" s="1182"/>
      <c r="J22" s="1182"/>
      <c r="K22" s="1339"/>
      <c r="L22" s="1339"/>
      <c r="M22" s="1353"/>
    </row>
    <row r="23" spans="2:13" ht="13.9" customHeight="1">
      <c r="B23" s="145">
        <v>15</v>
      </c>
      <c r="C23" s="108" t="s">
        <v>1298</v>
      </c>
      <c r="D23" s="187">
        <v>337194</v>
      </c>
      <c r="E23" s="1182"/>
      <c r="F23" s="1338">
        <f>E23+D23</f>
        <v>337194</v>
      </c>
      <c r="G23" s="1182"/>
      <c r="H23" s="1182">
        <f>H109</f>
        <v>-126536</v>
      </c>
      <c r="I23" s="1182" t="s">
        <v>693</v>
      </c>
      <c r="J23" s="1182">
        <v>2</v>
      </c>
      <c r="K23" s="1339"/>
      <c r="L23" s="1339"/>
      <c r="M23" s="1352">
        <f>F23+H23+J23</f>
        <v>210660</v>
      </c>
    </row>
    <row r="24" spans="2:13" ht="13.9" customHeight="1">
      <c r="B24" s="145">
        <v>16</v>
      </c>
      <c r="C24" s="108"/>
      <c r="D24" s="187"/>
      <c r="E24" s="1182"/>
      <c r="F24" s="1338"/>
      <c r="G24" s="1182"/>
      <c r="H24" s="1182"/>
      <c r="I24" s="1182"/>
      <c r="J24" s="1182"/>
      <c r="K24" s="1339"/>
      <c r="L24" s="1339"/>
      <c r="M24" s="1352"/>
    </row>
    <row r="25" spans="2:13" ht="13.9" customHeight="1">
      <c r="B25" s="145">
        <v>17</v>
      </c>
      <c r="C25" s="108"/>
      <c r="D25" s="187"/>
      <c r="E25" s="1182"/>
      <c r="F25" s="1182"/>
      <c r="G25" s="1182"/>
      <c r="H25" s="1182"/>
      <c r="I25" s="1182"/>
      <c r="J25" s="1182"/>
      <c r="K25" s="1339"/>
      <c r="L25" s="1339"/>
      <c r="M25" s="1353"/>
    </row>
    <row r="26" spans="2:13" ht="13.9" customHeight="1">
      <c r="B26" s="145">
        <v>18</v>
      </c>
      <c r="C26" s="108"/>
      <c r="D26" s="187"/>
      <c r="E26" s="1182"/>
      <c r="F26" s="1182"/>
      <c r="G26" s="1182"/>
      <c r="H26" s="1182"/>
      <c r="I26" s="1182"/>
      <c r="J26" s="1182"/>
      <c r="K26" s="1339"/>
      <c r="L26" s="1339"/>
      <c r="M26" s="1184"/>
    </row>
    <row r="27" spans="2:13" ht="13.9" customHeight="1">
      <c r="B27" s="145">
        <v>19</v>
      </c>
      <c r="C27" s="108"/>
      <c r="D27" s="187"/>
      <c r="E27" s="1182"/>
      <c r="F27" s="1182"/>
      <c r="G27" s="1182"/>
      <c r="H27" s="1182"/>
      <c r="I27" s="1182"/>
      <c r="J27" s="1182"/>
      <c r="K27" s="1339"/>
      <c r="L27" s="1339"/>
      <c r="M27" s="1184"/>
    </row>
    <row r="28" spans="2:13" ht="13.9" customHeight="1">
      <c r="B28" s="145">
        <v>20</v>
      </c>
      <c r="C28" s="512" t="s">
        <v>1299</v>
      </c>
      <c r="D28" s="160">
        <f>SUM(D11:D27)</f>
        <v>1750238</v>
      </c>
      <c r="E28" s="160">
        <f t="shared" ref="E28:K28" si="0">SUM(E11:E27)</f>
        <v>0</v>
      </c>
      <c r="F28" s="160">
        <f t="shared" si="0"/>
        <v>1750238</v>
      </c>
      <c r="G28" s="160">
        <f t="shared" si="0"/>
        <v>0</v>
      </c>
      <c r="H28" s="160">
        <f t="shared" si="0"/>
        <v>-86483</v>
      </c>
      <c r="I28" s="160">
        <f t="shared" si="0"/>
        <v>0</v>
      </c>
      <c r="J28" s="160">
        <f t="shared" si="0"/>
        <v>-1</v>
      </c>
      <c r="K28" s="1442">
        <f t="shared" si="0"/>
        <v>0</v>
      </c>
      <c r="L28" s="1431"/>
      <c r="M28" s="161">
        <f>SUM(M11:M27)</f>
        <v>1663754</v>
      </c>
    </row>
    <row r="29" spans="2:13" ht="13.9" customHeight="1">
      <c r="B29" s="145">
        <v>21</v>
      </c>
      <c r="C29" s="152" t="s">
        <v>1300</v>
      </c>
      <c r="D29" s="151"/>
      <c r="E29" s="147"/>
      <c r="F29" s="147"/>
      <c r="G29" s="147"/>
      <c r="H29" s="147"/>
      <c r="I29" s="147"/>
      <c r="J29" s="147"/>
      <c r="K29" s="1339"/>
      <c r="L29" s="1339"/>
      <c r="M29" s="51"/>
    </row>
    <row r="30" spans="2:13" ht="13.9" customHeight="1">
      <c r="B30" s="145">
        <v>22</v>
      </c>
      <c r="C30" s="108" t="s">
        <v>1301</v>
      </c>
      <c r="D30" s="156">
        <v>507241</v>
      </c>
      <c r="E30" s="1185" t="s">
        <v>646</v>
      </c>
      <c r="F30" s="157">
        <f>E30+D30</f>
        <v>507241</v>
      </c>
      <c r="G30" s="1185"/>
      <c r="H30" s="1185"/>
      <c r="I30" s="1185"/>
      <c r="J30" s="1185">
        <v>1</v>
      </c>
      <c r="K30" s="1339"/>
      <c r="L30" s="1339"/>
      <c r="M30" s="1370">
        <f>F30+H30+J30</f>
        <v>507242</v>
      </c>
    </row>
    <row r="31" spans="2:13" ht="13.9" customHeight="1">
      <c r="B31" s="145">
        <v>23</v>
      </c>
      <c r="C31" s="108"/>
      <c r="D31" s="187"/>
      <c r="E31" s="1182"/>
      <c r="F31" s="1182"/>
      <c r="G31" s="1182"/>
      <c r="H31" s="1182"/>
      <c r="I31" s="1182"/>
      <c r="J31" s="1182"/>
      <c r="K31" s="1339"/>
      <c r="L31" s="1339"/>
      <c r="M31" s="1184"/>
    </row>
    <row r="32" spans="2:13" ht="13.9" customHeight="1">
      <c r="B32" s="145">
        <v>24</v>
      </c>
      <c r="C32" s="108"/>
      <c r="D32" s="187"/>
      <c r="E32" s="1182"/>
      <c r="F32" s="1182"/>
      <c r="G32" s="1182"/>
      <c r="H32" s="1182"/>
      <c r="I32" s="1182"/>
      <c r="J32" s="1182"/>
      <c r="K32" s="1339"/>
      <c r="L32" s="1339"/>
      <c r="M32" s="1184"/>
    </row>
    <row r="33" spans="2:13" ht="13.9" customHeight="1">
      <c r="B33" s="145">
        <v>25</v>
      </c>
      <c r="C33" s="108"/>
      <c r="D33" s="187"/>
      <c r="E33" s="1182"/>
      <c r="F33" s="1182"/>
      <c r="G33" s="1182"/>
      <c r="H33" s="1182"/>
      <c r="I33" s="1182"/>
      <c r="J33" s="1182"/>
      <c r="K33" s="1339"/>
      <c r="L33" s="1339"/>
      <c r="M33" s="1184"/>
    </row>
    <row r="34" spans="2:13" ht="13.9" customHeight="1">
      <c r="B34" s="145">
        <v>26</v>
      </c>
      <c r="C34" s="108" t="s">
        <v>1302</v>
      </c>
      <c r="D34" s="187">
        <v>489950</v>
      </c>
      <c r="E34" s="1182"/>
      <c r="F34" s="1338">
        <f>E34+D34</f>
        <v>489950</v>
      </c>
      <c r="G34" s="1182"/>
      <c r="H34" s="1182">
        <f>I164</f>
        <v>-14000</v>
      </c>
      <c r="I34" s="1182" t="s">
        <v>287</v>
      </c>
      <c r="J34" s="1182"/>
      <c r="K34" s="1339"/>
      <c r="L34" s="1339"/>
      <c r="M34" s="1352">
        <f>F34+H34+J34</f>
        <v>475950</v>
      </c>
    </row>
    <row r="35" spans="2:13" ht="13.9" customHeight="1">
      <c r="B35" s="145">
        <v>27</v>
      </c>
      <c r="C35" s="108"/>
      <c r="D35" s="187"/>
      <c r="E35" s="1182"/>
      <c r="F35" s="1182"/>
      <c r="G35" s="1182"/>
      <c r="H35" s="1182"/>
      <c r="I35" s="1182"/>
      <c r="J35" s="1182"/>
      <c r="K35" s="1339"/>
      <c r="L35" s="1339"/>
      <c r="M35" s="1184"/>
    </row>
    <row r="36" spans="2:13" ht="27" customHeight="1">
      <c r="B36" s="145">
        <v>28</v>
      </c>
      <c r="C36" s="1461" t="s">
        <v>3333</v>
      </c>
      <c r="D36" s="187">
        <f>4536</f>
        <v>4536</v>
      </c>
      <c r="E36" s="1182">
        <v>811</v>
      </c>
      <c r="F36" s="1338">
        <f>E36+D36</f>
        <v>5347</v>
      </c>
      <c r="G36" s="1182"/>
      <c r="H36" s="1182">
        <f>I160</f>
        <v>-2920</v>
      </c>
      <c r="I36" s="1182" t="s">
        <v>1728</v>
      </c>
      <c r="J36" s="1182">
        <v>-1</v>
      </c>
      <c r="K36" s="1339"/>
      <c r="L36" s="1339"/>
      <c r="M36" s="1352">
        <f>F36+H36+J36</f>
        <v>2426</v>
      </c>
    </row>
    <row r="37" spans="2:13" ht="13.9" customHeight="1">
      <c r="B37" s="145">
        <v>29</v>
      </c>
      <c r="C37" s="108"/>
      <c r="D37" s="187"/>
      <c r="E37" s="1182"/>
      <c r="F37" s="1182"/>
      <c r="G37" s="1182"/>
      <c r="H37" s="1182"/>
      <c r="I37" s="1182"/>
      <c r="J37" s="1182"/>
      <c r="K37" s="1339"/>
      <c r="L37" s="1339"/>
      <c r="M37" s="1184"/>
    </row>
    <row r="38" spans="2:13" ht="13.9" customHeight="1">
      <c r="B38" s="145">
        <v>30</v>
      </c>
      <c r="C38" s="108"/>
      <c r="D38" s="187"/>
      <c r="E38" s="1182"/>
      <c r="F38" s="1182"/>
      <c r="G38" s="1182"/>
      <c r="H38" s="1182"/>
      <c r="I38" s="1182"/>
      <c r="J38" s="1182"/>
      <c r="K38" s="1339"/>
      <c r="L38" s="1339"/>
      <c r="M38" s="1184"/>
    </row>
    <row r="39" spans="2:13" ht="13.9" customHeight="1">
      <c r="B39" s="145">
        <v>31</v>
      </c>
      <c r="C39" s="108" t="s">
        <v>607</v>
      </c>
      <c r="D39" s="1480">
        <f>56817</f>
        <v>56817</v>
      </c>
      <c r="E39" s="1182"/>
      <c r="F39" s="1338">
        <f>E39+D39</f>
        <v>56817</v>
      </c>
      <c r="G39" s="1182"/>
      <c r="H39" s="1481">
        <f>I135</f>
        <v>57609</v>
      </c>
      <c r="I39" s="1182" t="s">
        <v>3159</v>
      </c>
      <c r="J39" s="1182">
        <v>-1</v>
      </c>
      <c r="K39" s="1339"/>
      <c r="L39" s="1339"/>
      <c r="M39" s="1352">
        <f>F39+H39+J39</f>
        <v>114425</v>
      </c>
    </row>
    <row r="40" spans="2:13" ht="13.9" customHeight="1">
      <c r="B40" s="145">
        <v>32</v>
      </c>
      <c r="C40" s="108"/>
      <c r="D40" s="187"/>
      <c r="E40" s="1182"/>
      <c r="F40" s="1182"/>
      <c r="G40" s="1182"/>
      <c r="H40" s="1182"/>
      <c r="I40" s="1182"/>
      <c r="J40" s="1182"/>
      <c r="K40" s="1339"/>
      <c r="L40" s="1339"/>
      <c r="M40" s="1184"/>
    </row>
    <row r="41" spans="2:13" ht="13.9" customHeight="1">
      <c r="B41" s="145">
        <v>33</v>
      </c>
      <c r="C41" s="108"/>
      <c r="D41" s="187"/>
      <c r="E41" s="1182"/>
      <c r="F41" s="1182"/>
      <c r="G41" s="1182"/>
      <c r="H41" s="1182"/>
      <c r="I41" s="1182"/>
      <c r="J41" s="1182"/>
      <c r="K41" s="1339"/>
      <c r="L41" s="1339"/>
      <c r="M41" s="1184"/>
    </row>
    <row r="42" spans="2:13" ht="13.9" customHeight="1">
      <c r="B42" s="145">
        <v>34</v>
      </c>
      <c r="C42" s="108" t="s">
        <v>608</v>
      </c>
      <c r="D42" s="187">
        <f>131446+166361+1205</f>
        <v>299012</v>
      </c>
      <c r="E42" s="1182">
        <v>-811</v>
      </c>
      <c r="F42" s="1338">
        <f>E42+D42</f>
        <v>298201</v>
      </c>
      <c r="G42" s="1182"/>
      <c r="H42" s="1182">
        <f>I149</f>
        <v>-10205</v>
      </c>
      <c r="I42" s="1182" t="s">
        <v>1726</v>
      </c>
      <c r="J42" s="1182"/>
      <c r="K42" s="1339"/>
      <c r="L42" s="1339"/>
      <c r="M42" s="1352">
        <f>F42+H42+J42+L42</f>
        <v>287996</v>
      </c>
    </row>
    <row r="43" spans="2:13" ht="13.9" customHeight="1">
      <c r="B43" s="145">
        <v>35</v>
      </c>
      <c r="C43" s="108"/>
      <c r="D43" s="187"/>
      <c r="E43" s="1182"/>
      <c r="F43" s="1182"/>
      <c r="G43" s="1182"/>
      <c r="H43" s="1182"/>
      <c r="I43" s="1182"/>
      <c r="J43" s="1182"/>
      <c r="K43" s="1339"/>
      <c r="L43" s="1339"/>
      <c r="M43" s="1184"/>
    </row>
    <row r="44" spans="2:13" ht="13.9" customHeight="1">
      <c r="B44" s="162">
        <v>36</v>
      </c>
      <c r="C44" s="147"/>
      <c r="D44" s="187"/>
      <c r="E44" s="1182"/>
      <c r="F44" s="1182"/>
      <c r="G44" s="1182"/>
      <c r="H44" s="1182"/>
      <c r="I44" s="1182"/>
      <c r="J44" s="1182"/>
      <c r="K44" s="1339"/>
      <c r="L44" s="1339"/>
      <c r="M44" s="1184"/>
    </row>
    <row r="45" spans="2:13" ht="13.9" customHeight="1">
      <c r="B45" s="162">
        <v>37</v>
      </c>
      <c r="C45" s="147" t="s">
        <v>3152</v>
      </c>
      <c r="D45" s="187">
        <v>1924</v>
      </c>
      <c r="E45" s="1182"/>
      <c r="F45" s="1338">
        <f>E45+D45</f>
        <v>1924</v>
      </c>
      <c r="G45" s="1182"/>
      <c r="H45" s="1182">
        <f>I162</f>
        <v>615</v>
      </c>
      <c r="I45" s="1182" t="s">
        <v>286</v>
      </c>
      <c r="J45" s="1182"/>
      <c r="K45" s="1339"/>
      <c r="L45" s="1339"/>
      <c r="M45" s="1352">
        <f>F45+H45+J45+L45</f>
        <v>2539</v>
      </c>
    </row>
    <row r="46" spans="2:13" ht="13.9" customHeight="1">
      <c r="B46" s="162">
        <v>38</v>
      </c>
      <c r="C46" s="147"/>
      <c r="D46" s="187"/>
      <c r="E46" s="1182"/>
      <c r="F46" s="1182"/>
      <c r="G46" s="1182"/>
      <c r="H46" s="1182"/>
      <c r="I46" s="1182"/>
      <c r="J46" s="1182"/>
      <c r="K46" s="1339"/>
      <c r="L46" s="1339"/>
      <c r="M46" s="1184"/>
    </row>
    <row r="47" spans="2:13" ht="13.9" customHeight="1">
      <c r="B47" s="162">
        <v>39</v>
      </c>
      <c r="C47" s="147"/>
      <c r="D47" s="187"/>
      <c r="E47" s="1182"/>
      <c r="F47" s="1182"/>
      <c r="G47" s="1182"/>
      <c r="H47" s="1182"/>
      <c r="I47" s="1182"/>
      <c r="J47" s="1182"/>
      <c r="K47" s="1339"/>
      <c r="L47" s="1339"/>
      <c r="M47" s="1184"/>
    </row>
    <row r="48" spans="2:13" ht="13.9" customHeight="1">
      <c r="B48" s="162">
        <v>40</v>
      </c>
      <c r="C48" s="147" t="s">
        <v>609</v>
      </c>
      <c r="D48" s="187">
        <f>392682-1924</f>
        <v>390758</v>
      </c>
      <c r="E48" s="1182"/>
      <c r="F48" s="1338">
        <f>E48+D48</f>
        <v>390758</v>
      </c>
      <c r="G48" s="1182"/>
      <c r="H48" s="1182">
        <f>I155</f>
        <v>-117582</v>
      </c>
      <c r="I48" s="1182" t="s">
        <v>1727</v>
      </c>
      <c r="J48" s="1182"/>
      <c r="K48" s="1339"/>
      <c r="L48" s="1339"/>
      <c r="M48" s="1352">
        <f>F48+H48+J48</f>
        <v>273176</v>
      </c>
    </row>
    <row r="49" spans="2:13" ht="13.9" customHeight="1">
      <c r="B49" s="162">
        <v>41</v>
      </c>
      <c r="C49" s="147"/>
      <c r="D49" s="187"/>
      <c r="E49" s="1182"/>
      <c r="F49" s="1338"/>
      <c r="G49" s="1182"/>
      <c r="I49" s="1182"/>
      <c r="J49" s="1182"/>
      <c r="K49" s="1339"/>
      <c r="L49" s="1339"/>
      <c r="M49" s="1352"/>
    </row>
    <row r="50" spans="2:13" ht="13.9" customHeight="1">
      <c r="B50" s="162">
        <v>42</v>
      </c>
      <c r="C50" s="147"/>
      <c r="D50" s="187"/>
      <c r="E50" s="1182"/>
      <c r="F50" s="1182"/>
      <c r="G50" s="1182"/>
      <c r="H50" s="1182"/>
      <c r="I50" s="1182"/>
      <c r="J50" s="1182"/>
      <c r="K50" s="1339"/>
      <c r="L50" s="1339"/>
      <c r="M50" s="1184"/>
    </row>
    <row r="51" spans="2:13" ht="13.9" customHeight="1" thickBot="1">
      <c r="B51" s="163">
        <v>43</v>
      </c>
      <c r="C51" s="949" t="s">
        <v>1299</v>
      </c>
      <c r="D51" s="165">
        <f t="shared" ref="D51:K51" si="1">SUM(D30:D50)</f>
        <v>1750238</v>
      </c>
      <c r="E51" s="166">
        <f t="shared" si="1"/>
        <v>0</v>
      </c>
      <c r="F51" s="166">
        <f t="shared" si="1"/>
        <v>1750238</v>
      </c>
      <c r="G51" s="166">
        <f t="shared" si="1"/>
        <v>0</v>
      </c>
      <c r="H51" s="166">
        <f t="shared" si="1"/>
        <v>-86483</v>
      </c>
      <c r="I51" s="166">
        <f t="shared" si="1"/>
        <v>0</v>
      </c>
      <c r="J51" s="166">
        <f t="shared" si="1"/>
        <v>-1</v>
      </c>
      <c r="K51" s="1443">
        <f t="shared" si="1"/>
        <v>0</v>
      </c>
      <c r="L51" s="1432"/>
      <c r="M51" s="167">
        <f>SUM(M30:M50)</f>
        <v>1663754</v>
      </c>
    </row>
    <row r="52" spans="2:13" ht="13.9" customHeight="1">
      <c r="M52" t="s">
        <v>2844</v>
      </c>
    </row>
    <row r="53" spans="2:13" ht="13.9" customHeight="1">
      <c r="B53" s="48" t="s">
        <v>610</v>
      </c>
      <c r="C53" s="48"/>
      <c r="D53" s="48"/>
      <c r="E53" s="48"/>
      <c r="F53" s="48"/>
      <c r="G53" s="48"/>
      <c r="H53" s="48"/>
      <c r="I53" s="48"/>
      <c r="J53" s="48"/>
      <c r="K53" s="1426"/>
      <c r="L53" s="1426"/>
      <c r="M53" s="48"/>
    </row>
    <row r="54" spans="2:13" ht="13.9" customHeight="1" thickBot="1">
      <c r="B54" s="43" t="str">
        <f>'Data Sheet'!$A$63</f>
        <v>Annual Report of Central Hudson Gas &amp; Electric Corp.                                                                                                                                                                          Year ended December 31, 2013</v>
      </c>
      <c r="C54" s="135"/>
      <c r="D54" s="85"/>
      <c r="E54" s="129"/>
    </row>
    <row r="55" spans="2:13" ht="13.9" customHeight="1">
      <c r="B55" s="44"/>
      <c r="C55" s="45"/>
      <c r="D55" s="87"/>
      <c r="E55" s="45"/>
      <c r="F55" s="45"/>
      <c r="G55" s="45"/>
      <c r="H55" s="45"/>
      <c r="I55" s="45"/>
      <c r="J55" s="45"/>
      <c r="K55" s="1425"/>
      <c r="L55" s="1425"/>
      <c r="M55" s="46"/>
    </row>
    <row r="56" spans="2:13" ht="13.9" customHeight="1">
      <c r="B56" s="89" t="s">
        <v>2845</v>
      </c>
      <c r="C56" s="90"/>
      <c r="D56" s="121"/>
      <c r="E56" s="121"/>
      <c r="F56" s="121"/>
      <c r="G56" s="121"/>
      <c r="H56" s="121"/>
      <c r="I56" s="121"/>
      <c r="J56" s="48"/>
      <c r="K56" s="1426"/>
      <c r="L56" s="1426"/>
      <c r="M56" s="1459">
        <f>M28-M51</f>
        <v>0</v>
      </c>
    </row>
    <row r="57" spans="2:13" ht="13.9" customHeight="1">
      <c r="B57" s="89" t="s">
        <v>2408</v>
      </c>
      <c r="C57" s="90"/>
      <c r="D57" s="121"/>
      <c r="E57" s="136"/>
      <c r="F57" s="121"/>
      <c r="G57" s="121"/>
      <c r="H57" s="121"/>
      <c r="I57" s="121"/>
      <c r="J57" s="48"/>
      <c r="K57" s="1426"/>
      <c r="L57" s="1426"/>
      <c r="M57" s="49"/>
    </row>
    <row r="58" spans="2:13" ht="13.9" customHeight="1">
      <c r="B58" s="89" t="s">
        <v>611</v>
      </c>
      <c r="C58" s="90"/>
      <c r="D58" s="121"/>
      <c r="E58" s="136"/>
      <c r="F58" s="121"/>
      <c r="G58" s="121"/>
      <c r="H58" s="121"/>
      <c r="I58" s="121"/>
      <c r="J58" s="48"/>
      <c r="K58" s="1426"/>
      <c r="L58" s="1426"/>
      <c r="M58" s="1459"/>
    </row>
    <row r="59" spans="2:13" ht="13.9" customHeight="1">
      <c r="B59" s="137" t="s">
        <v>2409</v>
      </c>
      <c r="C59" s="138"/>
      <c r="D59" s="139"/>
      <c r="E59" s="90"/>
      <c r="F59" s="90"/>
      <c r="G59" s="90"/>
      <c r="H59" s="90"/>
      <c r="I59" s="90"/>
      <c r="J59" s="90"/>
      <c r="K59" s="1427"/>
      <c r="L59" s="1427"/>
      <c r="M59" s="91"/>
    </row>
    <row r="60" spans="2:13" ht="13.9" customHeight="1">
      <c r="B60" s="140"/>
      <c r="C60" s="141"/>
      <c r="D60" s="142"/>
      <c r="E60" s="143"/>
      <c r="F60" s="143"/>
      <c r="G60" s="143"/>
      <c r="H60" s="143"/>
      <c r="I60" s="143"/>
      <c r="J60" s="143"/>
      <c r="K60" s="1428"/>
      <c r="L60" s="1428"/>
      <c r="M60" s="144"/>
    </row>
    <row r="61" spans="2:13" ht="13.9" customHeight="1">
      <c r="B61" s="92"/>
      <c r="C61" s="85"/>
      <c r="D61" s="131"/>
      <c r="M61" s="51"/>
    </row>
    <row r="62" spans="2:13" ht="13.9" customHeight="1">
      <c r="B62" s="1340" t="s">
        <v>2512</v>
      </c>
      <c r="C62" s="1341" t="s">
        <v>3160</v>
      </c>
      <c r="D62" s="1342"/>
      <c r="E62" s="1343"/>
      <c r="F62" s="1343"/>
      <c r="G62" s="1343"/>
      <c r="H62" s="1344">
        <v>46655</v>
      </c>
      <c r="M62" s="51"/>
    </row>
    <row r="63" spans="2:13" ht="13.9" customHeight="1">
      <c r="B63" s="1340"/>
      <c r="C63" s="1341"/>
      <c r="D63" s="1342"/>
      <c r="E63" s="1343"/>
      <c r="F63" s="1343"/>
      <c r="G63" s="1343"/>
      <c r="M63" s="51"/>
    </row>
    <row r="64" spans="2:13" ht="13.9" customHeight="1">
      <c r="B64" s="1340" t="s">
        <v>2513</v>
      </c>
      <c r="C64" s="1341" t="s">
        <v>3161</v>
      </c>
      <c r="D64" s="1342"/>
      <c r="E64" s="1343"/>
      <c r="F64" s="1343"/>
      <c r="G64" s="1345"/>
      <c r="H64" s="1346">
        <v>-38416</v>
      </c>
      <c r="M64" s="51"/>
    </row>
    <row r="65" spans="2:13" ht="13.9" customHeight="1">
      <c r="B65" s="1340"/>
      <c r="C65" s="1341" t="s">
        <v>3162</v>
      </c>
      <c r="D65" s="1347"/>
      <c r="E65" s="1343"/>
      <c r="F65" s="1343"/>
      <c r="G65" s="1345"/>
      <c r="H65" s="1346">
        <v>-13095</v>
      </c>
      <c r="M65" s="51"/>
    </row>
    <row r="66" spans="2:13" ht="13.9" customHeight="1">
      <c r="B66" s="1340"/>
      <c r="C66" s="1341" t="s">
        <v>3163</v>
      </c>
      <c r="D66" s="1342"/>
      <c r="E66" s="1343"/>
      <c r="F66" s="1343"/>
      <c r="G66" s="1345"/>
      <c r="H66" s="1348">
        <v>-13046</v>
      </c>
      <c r="M66" s="51"/>
    </row>
    <row r="67" spans="2:13" ht="13.9" customHeight="1" thickBot="1">
      <c r="B67" s="1340"/>
      <c r="C67" s="1341"/>
      <c r="D67" s="1342"/>
      <c r="E67" s="1343"/>
      <c r="F67" s="1343"/>
      <c r="G67" s="1345"/>
      <c r="H67" s="1349">
        <f>SUM(H64:H66)</f>
        <v>-64557</v>
      </c>
      <c r="M67" s="51"/>
    </row>
    <row r="68" spans="2:13" ht="13.9" customHeight="1" thickTop="1">
      <c r="B68" s="1340"/>
      <c r="C68" s="1341"/>
      <c r="D68" s="1342"/>
      <c r="E68" s="1343"/>
      <c r="F68" s="1343"/>
      <c r="G68" s="1345"/>
      <c r="H68" s="1346"/>
      <c r="M68" s="51"/>
    </row>
    <row r="69" spans="2:13" ht="18">
      <c r="B69" s="1340" t="s">
        <v>644</v>
      </c>
      <c r="C69" s="1341" t="s">
        <v>3164</v>
      </c>
      <c r="D69" s="1342"/>
      <c r="E69" s="1343"/>
      <c r="F69" s="1343"/>
      <c r="G69" s="1345"/>
      <c r="H69" s="1346">
        <f>12043-1070</f>
        <v>10973</v>
      </c>
      <c r="I69" s="1354" t="s">
        <v>3189</v>
      </c>
      <c r="M69" s="51"/>
    </row>
    <row r="70" spans="2:13" ht="18">
      <c r="B70" s="1340"/>
      <c r="C70" s="1341" t="s">
        <v>3165</v>
      </c>
      <c r="D70" s="1347"/>
      <c r="E70" s="1343"/>
      <c r="F70" s="1343"/>
      <c r="G70" s="1345"/>
      <c r="H70" s="1346">
        <v>10121</v>
      </c>
      <c r="I70" s="1354" t="s">
        <v>3189</v>
      </c>
      <c r="M70" s="51"/>
    </row>
    <row r="71" spans="2:13" ht="18">
      <c r="B71" s="1340"/>
      <c r="C71" s="1341" t="s">
        <v>3166</v>
      </c>
      <c r="D71" s="1350"/>
      <c r="E71" s="1343"/>
      <c r="F71" s="1343"/>
      <c r="G71" s="1345"/>
      <c r="H71" s="1346">
        <v>4554</v>
      </c>
      <c r="I71" s="1354" t="s">
        <v>3189</v>
      </c>
      <c r="M71" s="51"/>
    </row>
    <row r="72" spans="2:13" ht="18">
      <c r="B72" s="1340"/>
      <c r="C72" s="1341" t="s">
        <v>3167</v>
      </c>
      <c r="D72" s="1350"/>
      <c r="E72" s="1343"/>
      <c r="F72" s="1343"/>
      <c r="G72" s="1345"/>
      <c r="H72" s="1346">
        <v>2451</v>
      </c>
      <c r="I72" s="1354" t="s">
        <v>3189</v>
      </c>
      <c r="M72" s="51"/>
    </row>
    <row r="73" spans="2:13" ht="18">
      <c r="B73" s="1340"/>
      <c r="C73" s="1341" t="s">
        <v>3168</v>
      </c>
      <c r="D73" s="1350"/>
      <c r="E73" s="1343"/>
      <c r="F73" s="1343"/>
      <c r="G73" s="1345"/>
      <c r="H73" s="1346">
        <f>3750+212</f>
        <v>3962</v>
      </c>
      <c r="I73" s="1354" t="s">
        <v>3189</v>
      </c>
      <c r="M73" s="51"/>
    </row>
    <row r="74" spans="2:13" ht="18">
      <c r="B74" s="1340"/>
      <c r="C74" s="1341" t="s">
        <v>3169</v>
      </c>
      <c r="D74" s="1350"/>
      <c r="E74" s="1343"/>
      <c r="F74" s="1343"/>
      <c r="G74" s="1345"/>
      <c r="H74" s="1346">
        <v>15001</v>
      </c>
      <c r="I74" s="1354" t="s">
        <v>3190</v>
      </c>
      <c r="M74" s="51"/>
    </row>
    <row r="75" spans="2:13" ht="18">
      <c r="B75" s="1340"/>
      <c r="C75" s="1341" t="s">
        <v>3287</v>
      </c>
      <c r="D75" s="1350"/>
      <c r="E75" s="1343"/>
      <c r="F75" s="1343"/>
      <c r="G75" s="1345"/>
      <c r="H75" s="1346">
        <v>-1433</v>
      </c>
      <c r="I75" s="1354" t="s">
        <v>3196</v>
      </c>
      <c r="M75" s="51"/>
    </row>
    <row r="76" spans="2:13" ht="18">
      <c r="B76" s="1340"/>
      <c r="C76" s="1341" t="s">
        <v>3288</v>
      </c>
      <c r="D76" s="1350"/>
      <c r="E76" s="1343"/>
      <c r="F76" s="1343"/>
      <c r="G76" s="1345"/>
      <c r="H76" s="1346">
        <v>46</v>
      </c>
      <c r="I76" s="1354" t="s">
        <v>3196</v>
      </c>
      <c r="M76" s="51"/>
    </row>
    <row r="77" spans="2:13" ht="18">
      <c r="B77" s="1340"/>
      <c r="C77" s="1341" t="s">
        <v>3171</v>
      </c>
      <c r="D77" s="1350"/>
      <c r="E77" s="1343"/>
      <c r="F77" s="1343"/>
      <c r="G77" s="1345"/>
      <c r="H77" s="1346">
        <v>91</v>
      </c>
      <c r="I77" s="1354" t="s">
        <v>3189</v>
      </c>
      <c r="M77" s="51"/>
    </row>
    <row r="78" spans="2:13" ht="18">
      <c r="B78" s="1340"/>
      <c r="C78" s="1341" t="s">
        <v>3172</v>
      </c>
      <c r="D78" s="1350"/>
      <c r="E78" s="1343"/>
      <c r="F78" s="1343"/>
      <c r="G78" s="1345"/>
      <c r="H78" s="1346">
        <v>200</v>
      </c>
      <c r="I78" s="1354" t="s">
        <v>3189</v>
      </c>
      <c r="M78" s="51"/>
    </row>
    <row r="79" spans="2:13" ht="18">
      <c r="B79" s="1340"/>
      <c r="C79" s="1341" t="s">
        <v>3173</v>
      </c>
      <c r="D79" s="1350"/>
      <c r="E79" s="1343"/>
      <c r="F79" s="1343"/>
      <c r="G79" s="1345"/>
      <c r="H79" s="1346">
        <v>4605</v>
      </c>
      <c r="I79" s="1354" t="s">
        <v>3189</v>
      </c>
      <c r="M79" s="51"/>
    </row>
    <row r="80" spans="2:13" ht="18">
      <c r="B80" s="1340"/>
      <c r="C80" s="1341" t="s">
        <v>3174</v>
      </c>
      <c r="D80" s="1350"/>
      <c r="E80" s="1343"/>
      <c r="F80" s="1343"/>
      <c r="G80" s="1345"/>
      <c r="H80" s="1346">
        <v>625</v>
      </c>
      <c r="I80" s="1354" t="s">
        <v>3189</v>
      </c>
      <c r="M80" s="51"/>
    </row>
    <row r="81" spans="2:13" ht="18">
      <c r="B81" s="1340"/>
      <c r="C81" s="1341" t="s">
        <v>3191</v>
      </c>
      <c r="D81" s="1350"/>
      <c r="E81" s="1343"/>
      <c r="F81" s="1343"/>
      <c r="G81" s="1345"/>
      <c r="H81" s="1346">
        <v>0</v>
      </c>
      <c r="I81" s="1354" t="s">
        <v>3189</v>
      </c>
      <c r="M81" s="51"/>
    </row>
    <row r="82" spans="2:13" ht="18">
      <c r="B82" s="1340"/>
      <c r="C82" s="1341" t="s">
        <v>3289</v>
      </c>
      <c r="D82" s="1350"/>
      <c r="E82" s="1343"/>
      <c r="F82" s="1343"/>
      <c r="G82" s="1345"/>
      <c r="H82" s="1348">
        <v>46</v>
      </c>
      <c r="I82" s="1354" t="s">
        <v>3189</v>
      </c>
      <c r="M82" s="51"/>
    </row>
    <row r="83" spans="2:13" ht="18">
      <c r="B83" s="1340"/>
      <c r="C83" s="1341" t="s">
        <v>3175</v>
      </c>
      <c r="D83" s="1350"/>
      <c r="E83" s="1343"/>
      <c r="F83" s="1343"/>
      <c r="G83" s="1345"/>
      <c r="H83" s="1348">
        <v>334</v>
      </c>
      <c r="I83" s="1354" t="s">
        <v>3190</v>
      </c>
      <c r="M83" s="51"/>
    </row>
    <row r="84" spans="2:13" ht="18">
      <c r="B84" s="1340"/>
      <c r="C84" s="1341" t="s">
        <v>3176</v>
      </c>
      <c r="D84" s="1350"/>
      <c r="E84" s="1343"/>
      <c r="F84" s="1343"/>
      <c r="G84" s="1345"/>
      <c r="H84" s="1348">
        <v>3280</v>
      </c>
      <c r="I84" s="1354" t="s">
        <v>3190</v>
      </c>
      <c r="M84" s="51"/>
    </row>
    <row r="85" spans="2:13" ht="18">
      <c r="B85" s="1340"/>
      <c r="C85" s="1341" t="s">
        <v>3193</v>
      </c>
      <c r="D85" s="1350"/>
      <c r="E85" s="1343"/>
      <c r="F85" s="1343"/>
      <c r="G85" s="1345"/>
      <c r="H85" s="1348">
        <f>4379</f>
        <v>4379</v>
      </c>
      <c r="I85" s="1354" t="s">
        <v>3197</v>
      </c>
      <c r="M85" s="51"/>
    </row>
    <row r="86" spans="2:13" ht="18">
      <c r="B86" s="1340"/>
      <c r="C86" s="1341" t="s">
        <v>3194</v>
      </c>
      <c r="D86" s="1350"/>
      <c r="E86" s="1343"/>
      <c r="F86" s="1343"/>
      <c r="G86" s="1345"/>
      <c r="H86" s="1348">
        <v>-1280</v>
      </c>
      <c r="I86" s="1354" t="s">
        <v>3190</v>
      </c>
      <c r="M86" s="51"/>
    </row>
    <row r="87" spans="2:13">
      <c r="B87" s="1340"/>
      <c r="C87" s="1341"/>
      <c r="D87" s="1350"/>
      <c r="E87" s="1343"/>
      <c r="F87" s="1343"/>
      <c r="G87" s="1345"/>
      <c r="H87" s="1351"/>
      <c r="I87" s="85"/>
      <c r="M87" s="51"/>
    </row>
    <row r="88" spans="2:13" ht="13.9" customHeight="1" thickBot="1">
      <c r="B88" s="1340"/>
      <c r="C88" s="1341"/>
      <c r="D88" s="1350"/>
      <c r="E88" s="1343"/>
      <c r="F88" s="1343"/>
      <c r="G88" s="1345"/>
      <c r="H88" s="1349">
        <f>SUM(H69:H87)</f>
        <v>57955</v>
      </c>
      <c r="M88" s="51"/>
    </row>
    <row r="89" spans="2:13" ht="13.9" customHeight="1" thickTop="1">
      <c r="B89" s="1340"/>
      <c r="C89" s="1341"/>
      <c r="D89" s="1350"/>
      <c r="E89" s="1343"/>
      <c r="F89" s="1343"/>
      <c r="G89" s="1345"/>
      <c r="H89" s="1346"/>
      <c r="M89" s="51"/>
    </row>
    <row r="90" spans="2:13" ht="13.9" customHeight="1">
      <c r="B90" s="1340" t="s">
        <v>693</v>
      </c>
      <c r="C90" s="1341" t="s">
        <v>3164</v>
      </c>
      <c r="D90" s="1350"/>
      <c r="E90" s="1343"/>
      <c r="F90" s="1343"/>
      <c r="G90" s="1345"/>
      <c r="H90" s="1355">
        <f>-H69</f>
        <v>-10973</v>
      </c>
      <c r="M90" s="51"/>
    </row>
    <row r="91" spans="2:13" ht="13.9" customHeight="1">
      <c r="B91" s="1340"/>
      <c r="C91" s="1341" t="s">
        <v>3165</v>
      </c>
      <c r="D91" s="1350"/>
      <c r="E91" s="1343"/>
      <c r="F91" s="1343"/>
      <c r="G91" s="1345"/>
      <c r="H91" s="1355">
        <f>-H70</f>
        <v>-10121</v>
      </c>
      <c r="M91" s="51"/>
    </row>
    <row r="92" spans="2:13" ht="13.9" customHeight="1">
      <c r="B92" s="1340"/>
      <c r="C92" s="1341" t="s">
        <v>3166</v>
      </c>
      <c r="D92" s="1350"/>
      <c r="E92" s="1343"/>
      <c r="F92" s="1343"/>
      <c r="G92" s="1345"/>
      <c r="H92" s="1355">
        <f>-H71</f>
        <v>-4554</v>
      </c>
      <c r="M92" s="51"/>
    </row>
    <row r="93" spans="2:13" ht="13.9" customHeight="1">
      <c r="B93" s="1340"/>
      <c r="C93" s="1341" t="s">
        <v>3167</v>
      </c>
      <c r="D93" s="1350"/>
      <c r="E93" s="1343"/>
      <c r="F93" s="1343"/>
      <c r="G93" s="1345"/>
      <c r="H93" s="1355">
        <f>-H72</f>
        <v>-2451</v>
      </c>
      <c r="M93" s="51"/>
    </row>
    <row r="94" spans="2:13" ht="18">
      <c r="B94" s="1340"/>
      <c r="C94" s="1341" t="s">
        <v>3199</v>
      </c>
      <c r="D94" s="1350"/>
      <c r="E94" s="1343"/>
      <c r="F94" s="1343"/>
      <c r="G94" s="1345"/>
      <c r="H94" s="1369">
        <v>3888</v>
      </c>
      <c r="I94" s="1354" t="s">
        <v>3304</v>
      </c>
      <c r="J94" s="1344"/>
      <c r="M94" s="51"/>
    </row>
    <row r="95" spans="2:13">
      <c r="B95" s="1340"/>
      <c r="C95" s="1341" t="s">
        <v>3168</v>
      </c>
      <c r="D95" s="1350"/>
      <c r="E95" s="1343"/>
      <c r="F95" s="1343"/>
      <c r="G95" s="1345"/>
      <c r="H95" s="1355">
        <f>-H73</f>
        <v>-3962</v>
      </c>
      <c r="M95" s="51"/>
    </row>
    <row r="96" spans="2:13" ht="18">
      <c r="B96" s="1340"/>
      <c r="C96" s="1341" t="s">
        <v>3177</v>
      </c>
      <c r="D96" s="1350"/>
      <c r="E96" s="1343"/>
      <c r="F96" s="1343"/>
      <c r="G96" s="1345"/>
      <c r="H96" s="1346">
        <v>-120545</v>
      </c>
      <c r="I96" s="1354" t="s">
        <v>3198</v>
      </c>
      <c r="J96" s="1344"/>
      <c r="M96" s="51"/>
    </row>
    <row r="97" spans="2:13">
      <c r="B97" s="1340"/>
      <c r="C97" s="1341" t="s">
        <v>3178</v>
      </c>
      <c r="D97" s="1342"/>
      <c r="E97" s="1343"/>
      <c r="F97" s="1343"/>
      <c r="G97" s="1345"/>
      <c r="H97" s="1355">
        <f>-H65</f>
        <v>13095</v>
      </c>
      <c r="I97" s="1354"/>
      <c r="M97" s="51"/>
    </row>
    <row r="98" spans="2:13" ht="18">
      <c r="B98" s="1340"/>
      <c r="C98" s="1341" t="s">
        <v>3179</v>
      </c>
      <c r="D98" s="1342"/>
      <c r="E98" s="1343"/>
      <c r="F98" s="1343"/>
      <c r="G98" s="1345"/>
      <c r="H98" s="1346">
        <v>463</v>
      </c>
      <c r="I98" s="1354" t="s">
        <v>3200</v>
      </c>
      <c r="J98" s="1348"/>
      <c r="M98" s="51"/>
    </row>
    <row r="99" spans="2:13">
      <c r="B99" s="1340"/>
      <c r="C99" s="1341" t="s">
        <v>3180</v>
      </c>
      <c r="D99" s="1342"/>
      <c r="E99" s="1343"/>
      <c r="F99" s="1343"/>
      <c r="G99" s="1345"/>
      <c r="H99" s="1355">
        <f>-H66</f>
        <v>13046</v>
      </c>
      <c r="I99" s="1354"/>
      <c r="J99" s="1357"/>
      <c r="M99" s="51"/>
    </row>
    <row r="100" spans="2:13">
      <c r="B100" s="1340"/>
      <c r="C100" s="1341" t="s">
        <v>3171</v>
      </c>
      <c r="D100" s="1342"/>
      <c r="E100" s="1343"/>
      <c r="F100" s="1343"/>
      <c r="G100" s="1345"/>
      <c r="H100" s="1355">
        <f>-H77</f>
        <v>-91</v>
      </c>
      <c r="J100" s="1357"/>
      <c r="M100" s="51"/>
    </row>
    <row r="101" spans="2:13">
      <c r="B101" s="1340"/>
      <c r="C101" s="1341" t="s">
        <v>3181</v>
      </c>
      <c r="D101" s="1342"/>
      <c r="E101" s="1343"/>
      <c r="F101" s="1343"/>
      <c r="G101" s="1345"/>
      <c r="H101" s="1355">
        <f>-H82</f>
        <v>-46</v>
      </c>
      <c r="J101" s="1357"/>
      <c r="M101" s="51"/>
    </row>
    <row r="102" spans="2:13" ht="13.9" customHeight="1">
      <c r="B102" s="1340"/>
      <c r="C102" s="1341" t="s">
        <v>3174</v>
      </c>
      <c r="D102" s="1342"/>
      <c r="E102" s="1343"/>
      <c r="F102" s="1343"/>
      <c r="G102" s="1345"/>
      <c r="H102" s="1355">
        <f>-H80</f>
        <v>-625</v>
      </c>
      <c r="J102" s="1357"/>
      <c r="M102" s="51"/>
    </row>
    <row r="103" spans="2:13" ht="13.9" customHeight="1">
      <c r="B103" s="1340"/>
      <c r="C103" s="1341" t="s">
        <v>3173</v>
      </c>
      <c r="D103" s="1350"/>
      <c r="E103" s="1343"/>
      <c r="F103" s="1343"/>
      <c r="G103" s="1345"/>
      <c r="H103" s="1355">
        <f>-H79</f>
        <v>-4605</v>
      </c>
      <c r="J103" s="1358"/>
      <c r="M103" s="51"/>
    </row>
    <row r="104" spans="2:13" ht="13.9" customHeight="1">
      <c r="B104" s="1340"/>
      <c r="C104" s="1341" t="str">
        <f>C78</f>
        <v>Reclass current portion of Management Audit Costs from Deferred Debits</v>
      </c>
      <c r="D104" s="1342"/>
      <c r="E104" s="1343"/>
      <c r="F104" s="1343"/>
      <c r="G104" s="1345"/>
      <c r="H104" s="1355">
        <f>-H78</f>
        <v>-200</v>
      </c>
      <c r="M104" s="51"/>
    </row>
    <row r="105" spans="2:13" ht="13.9" customHeight="1">
      <c r="B105" s="1340"/>
      <c r="C105" s="1341" t="s">
        <v>3175</v>
      </c>
      <c r="D105" s="1350"/>
      <c r="E105" s="1343"/>
      <c r="F105" s="1343"/>
      <c r="G105" s="1345"/>
      <c r="H105" s="1356">
        <f>-H83</f>
        <v>-334</v>
      </c>
      <c r="M105" s="51"/>
    </row>
    <row r="106" spans="2:13" ht="13.9" customHeight="1">
      <c r="B106" s="1340"/>
      <c r="C106" s="1341" t="s">
        <v>3182</v>
      </c>
      <c r="D106" s="1342"/>
      <c r="E106" s="1343"/>
      <c r="F106" s="1343"/>
      <c r="G106" s="1345"/>
      <c r="H106" s="1346">
        <v>46</v>
      </c>
      <c r="M106" s="51"/>
    </row>
    <row r="107" spans="2:13" ht="13.9" customHeight="1">
      <c r="B107" s="1340"/>
      <c r="C107" s="1341" t="s">
        <v>3195</v>
      </c>
      <c r="D107" s="1342"/>
      <c r="E107" s="1343"/>
      <c r="F107" s="1343"/>
      <c r="G107" s="1345"/>
      <c r="H107" s="1355">
        <f>-H75</f>
        <v>1433</v>
      </c>
      <c r="M107" s="51"/>
    </row>
    <row r="108" spans="2:13" ht="13.9" customHeight="1">
      <c r="B108" s="1340"/>
      <c r="C108" s="1341"/>
      <c r="D108" s="1342"/>
      <c r="E108" s="1343"/>
      <c r="F108" s="1343"/>
      <c r="G108" s="1345"/>
      <c r="H108" s="1346"/>
      <c r="M108" s="51"/>
    </row>
    <row r="109" spans="2:13" ht="13.9" customHeight="1" thickBot="1">
      <c r="B109" s="1340"/>
      <c r="C109" s="1341"/>
      <c r="D109" s="1342"/>
      <c r="E109" s="1343"/>
      <c r="F109" s="1343"/>
      <c r="G109" s="1345"/>
      <c r="H109" s="1349">
        <f>SUM(H90:H108)</f>
        <v>-126536</v>
      </c>
      <c r="M109" s="51"/>
    </row>
    <row r="110" spans="2:13" ht="13.9" customHeight="1" thickTop="1">
      <c r="B110" s="1340"/>
      <c r="C110" s="1341"/>
      <c r="D110" s="1342"/>
      <c r="E110" s="1343"/>
      <c r="F110" s="1343"/>
      <c r="G110" s="1345"/>
      <c r="H110" s="1346"/>
      <c r="M110" s="51"/>
    </row>
    <row r="111" spans="2:13" ht="13.9" customHeight="1" thickBot="1">
      <c r="B111" s="133"/>
      <c r="C111" s="61"/>
      <c r="D111" s="134"/>
      <c r="E111" s="61"/>
      <c r="F111" s="61"/>
      <c r="G111" s="61"/>
      <c r="H111" s="61"/>
      <c r="I111" s="61"/>
      <c r="J111" s="61"/>
      <c r="K111" s="1433"/>
      <c r="L111" s="1433"/>
      <c r="M111" s="62"/>
    </row>
    <row r="112" spans="2:13" ht="13.9" customHeight="1">
      <c r="D112" s="131"/>
      <c r="M112" t="s">
        <v>2844</v>
      </c>
    </row>
    <row r="113" spans="2:13" ht="13.9" customHeight="1">
      <c r="B113" s="48" t="s">
        <v>612</v>
      </c>
      <c r="C113" s="48"/>
      <c r="D113" s="48"/>
      <c r="E113" s="48"/>
      <c r="F113" s="48"/>
      <c r="G113" s="48"/>
      <c r="H113" s="48"/>
      <c r="I113" s="48"/>
      <c r="J113" s="48"/>
      <c r="K113" s="1426"/>
      <c r="L113" s="1426"/>
      <c r="M113" s="48"/>
    </row>
    <row r="114" spans="2:13" ht="13.9" customHeight="1" thickBot="1">
      <c r="B114" s="43" t="str">
        <f>'Data Sheet'!$A$63</f>
        <v>Annual Report of Central Hudson Gas &amp; Electric Corp.                                                                                                                                                                          Year ended December 31, 2013</v>
      </c>
      <c r="C114" s="135"/>
      <c r="D114" s="85"/>
      <c r="E114" s="129"/>
    </row>
    <row r="115" spans="2:13" ht="13.9" customHeight="1">
      <c r="B115" s="1399"/>
      <c r="C115" s="1400"/>
      <c r="D115" s="1401"/>
      <c r="E115" s="1400"/>
      <c r="F115" s="1400"/>
      <c r="G115" s="1400"/>
      <c r="H115" s="1400"/>
      <c r="I115" s="1400"/>
      <c r="J115" s="1400"/>
      <c r="K115" s="1434"/>
      <c r="L115" s="1434"/>
      <c r="M115" s="1402"/>
    </row>
    <row r="116" spans="2:13" ht="13.9" customHeight="1">
      <c r="B116" s="1403" t="s">
        <v>2845</v>
      </c>
      <c r="C116" s="1155"/>
      <c r="D116" s="1383"/>
      <c r="E116" s="1383"/>
      <c r="F116" s="1383"/>
      <c r="G116" s="1383"/>
      <c r="H116" s="1383"/>
      <c r="I116" s="1383"/>
      <c r="J116" s="1384"/>
      <c r="K116" s="1435"/>
      <c r="L116" s="1435"/>
      <c r="M116" s="1404"/>
    </row>
    <row r="117" spans="2:13" ht="13.9" customHeight="1">
      <c r="B117" s="1403" t="s">
        <v>2408</v>
      </c>
      <c r="C117" s="1155"/>
      <c r="D117" s="1383"/>
      <c r="E117" s="1385"/>
      <c r="F117" s="1383"/>
      <c r="G117" s="1383"/>
      <c r="H117" s="1383"/>
      <c r="I117" s="1383"/>
      <c r="J117" s="1384"/>
      <c r="K117" s="1435"/>
      <c r="L117" s="1435"/>
      <c r="M117" s="1404"/>
    </row>
    <row r="118" spans="2:13" ht="13.9" customHeight="1">
      <c r="B118" s="1403" t="s">
        <v>611</v>
      </c>
      <c r="C118" s="1155"/>
      <c r="D118" s="1383"/>
      <c r="E118" s="1385"/>
      <c r="F118" s="1383"/>
      <c r="G118" s="1383"/>
      <c r="H118" s="1383"/>
      <c r="I118" s="1383"/>
      <c r="J118" s="1384"/>
      <c r="K118" s="1435"/>
      <c r="L118" s="1435"/>
      <c r="M118" s="1404"/>
    </row>
    <row r="119" spans="2:13" ht="13.9" customHeight="1">
      <c r="B119" s="1405" t="s">
        <v>2409</v>
      </c>
      <c r="C119" s="1386"/>
      <c r="D119" s="1387"/>
      <c r="E119" s="1155"/>
      <c r="F119" s="1155"/>
      <c r="G119" s="1155"/>
      <c r="H119" s="1155"/>
      <c r="I119" s="1155"/>
      <c r="J119" s="1155"/>
      <c r="K119" s="1436"/>
      <c r="L119" s="1436"/>
      <c r="M119" s="1406"/>
    </row>
    <row r="120" spans="2:13" ht="13.9" customHeight="1">
      <c r="B120" s="1407"/>
      <c r="C120" s="141"/>
      <c r="D120" s="142"/>
      <c r="E120" s="143"/>
      <c r="F120" s="143"/>
      <c r="G120" s="143"/>
      <c r="H120" s="143"/>
      <c r="I120" s="143"/>
      <c r="J120" s="143"/>
      <c r="K120" s="1428"/>
      <c r="L120" s="1428"/>
      <c r="M120" s="1408"/>
    </row>
    <row r="121" spans="2:13" ht="13.9" customHeight="1">
      <c r="B121" s="1409"/>
      <c r="C121" s="1175"/>
      <c r="D121" s="1388"/>
      <c r="E121" s="1358"/>
      <c r="F121" s="1358"/>
      <c r="G121" s="1358"/>
      <c r="H121" s="1358"/>
      <c r="I121" s="1358"/>
      <c r="J121" s="1358"/>
      <c r="K121" s="1357"/>
      <c r="L121" s="1357"/>
      <c r="M121" s="1410"/>
    </row>
    <row r="122" spans="2:13" ht="13.9" customHeight="1">
      <c r="B122" s="1411" t="s">
        <v>1725</v>
      </c>
      <c r="C122" s="1389" t="s">
        <v>3183</v>
      </c>
      <c r="D122" s="1368"/>
      <c r="E122" s="1367"/>
      <c r="F122" s="1367"/>
      <c r="G122" s="1367"/>
      <c r="H122" s="1390"/>
      <c r="I122" s="1356">
        <f>H74</f>
        <v>15001</v>
      </c>
      <c r="J122" s="1358"/>
      <c r="K122" s="1357"/>
      <c r="L122" s="1357"/>
      <c r="M122" s="1410"/>
    </row>
    <row r="123" spans="2:13" ht="18">
      <c r="B123" s="1411"/>
      <c r="C123" s="1389" t="s">
        <v>3184</v>
      </c>
      <c r="D123" s="1368"/>
      <c r="E123" s="1367"/>
      <c r="F123" s="1367"/>
      <c r="G123" s="1367"/>
      <c r="H123" s="1390"/>
      <c r="I123" s="1348">
        <v>1233</v>
      </c>
      <c r="J123" s="1391" t="s">
        <v>3290</v>
      </c>
      <c r="K123" s="1357"/>
      <c r="L123" s="1357"/>
      <c r="M123" s="1410"/>
    </row>
    <row r="124" spans="2:13" ht="18">
      <c r="B124" s="1411"/>
      <c r="C124" s="1389" t="s">
        <v>3185</v>
      </c>
      <c r="D124" s="1368"/>
      <c r="E124" s="1367"/>
      <c r="F124" s="1367"/>
      <c r="G124" s="1367"/>
      <c r="H124" s="1390"/>
      <c r="I124" s="1348">
        <v>4209</v>
      </c>
      <c r="J124" s="1391" t="s">
        <v>3303</v>
      </c>
      <c r="K124" s="1357"/>
      <c r="L124" s="1357"/>
      <c r="M124" s="1410"/>
    </row>
    <row r="125" spans="2:13" ht="18">
      <c r="B125" s="1411"/>
      <c r="C125" s="1389" t="s">
        <v>3186</v>
      </c>
      <c r="D125" s="1368"/>
      <c r="E125" s="1367"/>
      <c r="F125" s="1367"/>
      <c r="G125" s="1367"/>
      <c r="H125" s="1390"/>
      <c r="I125" s="1348">
        <v>586</v>
      </c>
      <c r="J125" s="1391" t="s">
        <v>3290</v>
      </c>
      <c r="K125" s="1357"/>
      <c r="L125" s="1357"/>
      <c r="M125" s="1410"/>
    </row>
    <row r="126" spans="2:13" ht="13.9" customHeight="1">
      <c r="B126" s="1412"/>
      <c r="C126" s="1367" t="s">
        <v>3170</v>
      </c>
      <c r="D126" s="1368"/>
      <c r="E126" s="1367"/>
      <c r="F126" s="1367"/>
      <c r="G126" s="1367"/>
      <c r="H126" s="1390"/>
      <c r="I126" s="1356">
        <f>H76</f>
        <v>46</v>
      </c>
      <c r="J126" s="1358"/>
      <c r="K126" s="1357"/>
      <c r="L126" s="1357"/>
      <c r="M126" s="1410"/>
    </row>
    <row r="127" spans="2:13" ht="18">
      <c r="B127" s="1411"/>
      <c r="C127" s="1389" t="s">
        <v>3191</v>
      </c>
      <c r="D127" s="1392"/>
      <c r="E127" s="1367"/>
      <c r="F127" s="1367"/>
      <c r="G127" s="1367"/>
      <c r="H127" s="1390"/>
      <c r="I127" s="1348">
        <v>8465</v>
      </c>
      <c r="J127" s="1391" t="s">
        <v>3303</v>
      </c>
      <c r="K127" s="1357"/>
      <c r="L127" s="1357"/>
      <c r="M127" s="1410"/>
    </row>
    <row r="128" spans="2:13" ht="18">
      <c r="B128" s="1411"/>
      <c r="C128" s="1389" t="s">
        <v>3192</v>
      </c>
      <c r="D128" s="1392"/>
      <c r="E128" s="1367"/>
      <c r="F128" s="1367"/>
      <c r="G128" s="1367"/>
      <c r="H128" s="1390"/>
      <c r="I128" s="1348">
        <v>324</v>
      </c>
      <c r="J128" s="1391" t="s">
        <v>3303</v>
      </c>
      <c r="K128" s="1357"/>
      <c r="L128" s="1357"/>
      <c r="M128" s="1410"/>
    </row>
    <row r="129" spans="2:13" ht="18">
      <c r="B129" s="1412"/>
      <c r="C129" s="1389" t="s">
        <v>3187</v>
      </c>
      <c r="D129" s="1368"/>
      <c r="E129" s="1367"/>
      <c r="F129" s="1367"/>
      <c r="G129" s="1367"/>
      <c r="H129" s="1390"/>
      <c r="I129" s="1348">
        <v>14000</v>
      </c>
      <c r="J129" s="1391" t="s">
        <v>3290</v>
      </c>
      <c r="K129" s="1357"/>
      <c r="L129" s="1357"/>
      <c r="M129" s="1410"/>
    </row>
    <row r="130" spans="2:13" ht="18">
      <c r="B130" s="1412"/>
      <c r="C130" s="1367" t="s">
        <v>3188</v>
      </c>
      <c r="D130" s="1368"/>
      <c r="E130" s="1367"/>
      <c r="F130" s="1367"/>
      <c r="G130" s="1367"/>
      <c r="H130" s="1390"/>
      <c r="I130" s="1348">
        <v>6005</v>
      </c>
      <c r="J130" s="1391" t="s">
        <v>3303</v>
      </c>
      <c r="K130" s="1357"/>
      <c r="L130" s="1357"/>
      <c r="M130" s="1410"/>
    </row>
    <row r="131" spans="2:13" ht="13.9" customHeight="1">
      <c r="B131" s="1412"/>
      <c r="C131" s="1393" t="s">
        <v>3193</v>
      </c>
      <c r="D131" s="1394"/>
      <c r="E131" s="1395"/>
      <c r="F131" s="1395"/>
      <c r="G131" s="1367"/>
      <c r="H131" s="1390"/>
      <c r="I131" s="1356">
        <f>H85</f>
        <v>4379</v>
      </c>
      <c r="J131" s="1358"/>
      <c r="K131" s="1357"/>
      <c r="L131" s="1357"/>
      <c r="M131" s="1410"/>
    </row>
    <row r="132" spans="2:13">
      <c r="B132" s="1413"/>
      <c r="C132" s="1393" t="s">
        <v>3194</v>
      </c>
      <c r="D132" s="1394"/>
      <c r="E132" s="1395"/>
      <c r="F132" s="1395"/>
      <c r="G132" s="1367"/>
      <c r="H132" s="1348"/>
      <c r="I132" s="1356">
        <f>H86</f>
        <v>-1280</v>
      </c>
      <c r="J132" s="1358"/>
      <c r="K132" s="1357"/>
      <c r="L132" s="1357"/>
      <c r="M132" s="1410"/>
    </row>
    <row r="133" spans="2:13" ht="18">
      <c r="B133" s="1413"/>
      <c r="C133" s="1393" t="s">
        <v>3291</v>
      </c>
      <c r="D133" s="1394"/>
      <c r="E133" s="1395"/>
      <c r="F133" s="1395"/>
      <c r="G133" s="1367"/>
      <c r="H133" s="1348"/>
      <c r="I133" s="1396">
        <v>753</v>
      </c>
      <c r="J133" s="1391" t="s">
        <v>3290</v>
      </c>
      <c r="K133" s="1357"/>
      <c r="L133" s="1357"/>
      <c r="M133" s="1410"/>
    </row>
    <row r="134" spans="2:13" ht="18">
      <c r="B134" s="1413"/>
      <c r="C134" s="1393" t="s">
        <v>3199</v>
      </c>
      <c r="D134" s="1394"/>
      <c r="E134" s="1395"/>
      <c r="F134" s="1395"/>
      <c r="G134" s="1367"/>
      <c r="H134" s="1348"/>
      <c r="I134" s="1356">
        <f>H94</f>
        <v>3888</v>
      </c>
      <c r="J134" s="1391" t="s">
        <v>3303</v>
      </c>
      <c r="K134" s="1357"/>
      <c r="L134" s="1357"/>
      <c r="M134" s="1410"/>
    </row>
    <row r="135" spans="2:13" ht="13.9" customHeight="1" thickBot="1">
      <c r="B135" s="1414"/>
      <c r="C135" s="1362"/>
      <c r="D135" s="1397"/>
      <c r="E135" s="1390"/>
      <c r="F135" s="1390"/>
      <c r="G135" s="1390"/>
      <c r="H135" s="1390"/>
      <c r="I135" s="1349">
        <f>SUM(I122:I134)</f>
        <v>57609</v>
      </c>
      <c r="J135" s="1358"/>
      <c r="K135" s="1357"/>
      <c r="L135" s="1357"/>
      <c r="M135" s="1410"/>
    </row>
    <row r="136" spans="2:13" ht="13.9" customHeight="1" thickTop="1">
      <c r="B136" s="1414"/>
      <c r="C136" s="1362"/>
      <c r="D136" s="1397"/>
      <c r="E136" s="1390"/>
      <c r="F136" s="1390"/>
      <c r="G136" s="1390"/>
      <c r="H136" s="1390"/>
      <c r="I136" s="1348"/>
      <c r="J136" s="1358"/>
      <c r="K136" s="1357"/>
      <c r="L136" s="1357"/>
      <c r="M136" s="1410"/>
    </row>
    <row r="137" spans="2:13" s="1366" customFormat="1">
      <c r="B137" s="1414" t="s">
        <v>1726</v>
      </c>
      <c r="C137" s="1362" t="s">
        <v>3323</v>
      </c>
      <c r="D137" s="1424"/>
      <c r="E137" s="1362"/>
      <c r="F137" s="1362"/>
      <c r="G137" s="1362"/>
      <c r="H137" s="1396"/>
      <c r="I137" s="1348">
        <v>811</v>
      </c>
      <c r="J137" s="1391"/>
      <c r="K137" s="1348"/>
      <c r="L137" s="1348"/>
      <c r="M137" s="1416"/>
    </row>
    <row r="138" spans="2:13" s="1366" customFormat="1">
      <c r="B138" s="1415"/>
      <c r="C138" s="1362" t="s">
        <v>3283</v>
      </c>
      <c r="D138" s="1424"/>
      <c r="E138" s="1362"/>
      <c r="F138" s="1362"/>
      <c r="G138" s="1362"/>
      <c r="H138" s="1396"/>
      <c r="I138" s="1348">
        <v>2109</v>
      </c>
      <c r="J138" s="1391"/>
      <c r="K138" s="1348"/>
      <c r="L138" s="1348"/>
      <c r="M138" s="1416"/>
    </row>
    <row r="139" spans="2:13">
      <c r="B139" s="1415"/>
      <c r="C139" s="1362" t="s">
        <v>3321</v>
      </c>
      <c r="D139" s="1390"/>
      <c r="E139" s="1362"/>
      <c r="F139" s="1362"/>
      <c r="G139" s="1362"/>
      <c r="H139" s="1396"/>
      <c r="I139" s="1348">
        <v>-38416</v>
      </c>
      <c r="J139" s="1358"/>
      <c r="K139" s="1348"/>
      <c r="L139" s="1348"/>
      <c r="M139" s="1416"/>
    </row>
    <row r="140" spans="2:13">
      <c r="B140" s="1413"/>
      <c r="C140" s="1393" t="s">
        <v>3291</v>
      </c>
      <c r="D140" s="1394"/>
      <c r="E140" s="1395"/>
      <c r="F140" s="1395"/>
      <c r="G140" s="1367"/>
      <c r="H140" s="1348"/>
      <c r="I140" s="1356">
        <f>-I133</f>
        <v>-753</v>
      </c>
      <c r="J140" s="1391"/>
      <c r="K140" s="1357"/>
      <c r="L140" s="1357"/>
      <c r="M140" s="1410"/>
    </row>
    <row r="141" spans="2:13">
      <c r="B141" s="1415"/>
      <c r="C141" s="1362" t="s">
        <v>3282</v>
      </c>
      <c r="D141" s="1390"/>
      <c r="E141" s="1362"/>
      <c r="F141" s="1362"/>
      <c r="G141" s="1362"/>
      <c r="H141" s="1396"/>
      <c r="I141" s="1356">
        <f>-I123</f>
        <v>-1233</v>
      </c>
      <c r="J141" s="1357"/>
      <c r="K141" s="1348"/>
      <c r="L141" s="1348"/>
      <c r="M141" s="1416"/>
    </row>
    <row r="142" spans="2:13">
      <c r="B142" s="1414"/>
      <c r="C142" s="1389" t="s">
        <v>3186</v>
      </c>
      <c r="D142" s="1390"/>
      <c r="E142" s="1362"/>
      <c r="F142" s="1362"/>
      <c r="G142" s="1362"/>
      <c r="H142" s="1396"/>
      <c r="I142" s="1356">
        <f>-I125</f>
        <v>-586</v>
      </c>
      <c r="J142" s="1391"/>
      <c r="K142" s="1348"/>
      <c r="L142" s="1348"/>
      <c r="M142" s="1416"/>
    </row>
    <row r="143" spans="2:13" s="1366" customFormat="1">
      <c r="B143" s="1414"/>
      <c r="C143" s="1362" t="s">
        <v>3322</v>
      </c>
      <c r="D143" s="1424"/>
      <c r="E143" s="1362"/>
      <c r="F143" s="1362"/>
      <c r="G143" s="1362"/>
      <c r="H143" s="1396"/>
      <c r="I143" s="1348">
        <v>-16181</v>
      </c>
      <c r="J143" s="1391"/>
      <c r="K143" s="1348"/>
      <c r="L143" s="1348"/>
      <c r="M143" s="1416"/>
    </row>
    <row r="144" spans="2:13">
      <c r="B144" s="1448"/>
      <c r="C144" s="1362" t="s">
        <v>3281</v>
      </c>
      <c r="D144" s="1390"/>
      <c r="E144" s="1362"/>
      <c r="F144" s="1362"/>
      <c r="G144" s="1362"/>
      <c r="H144" s="1396"/>
      <c r="I144" s="1356">
        <f>H62</f>
        <v>46655</v>
      </c>
      <c r="J144" s="1391"/>
      <c r="K144" s="1449"/>
      <c r="L144" s="1348"/>
      <c r="M144" s="1450"/>
    </row>
    <row r="145" spans="2:13" s="1366" customFormat="1">
      <c r="B145" s="1415"/>
      <c r="C145" s="1362" t="s">
        <v>3179</v>
      </c>
      <c r="D145" s="1397"/>
      <c r="E145" s="1362"/>
      <c r="F145" s="1362"/>
      <c r="G145" s="1362"/>
      <c r="H145" s="1396"/>
      <c r="I145" s="1356">
        <f>H98</f>
        <v>463</v>
      </c>
      <c r="J145" s="1391"/>
      <c r="K145" s="1348"/>
      <c r="L145" s="1348"/>
      <c r="M145" s="1416"/>
    </row>
    <row r="146" spans="2:13">
      <c r="B146" s="1415"/>
      <c r="C146" s="1362" t="s">
        <v>3185</v>
      </c>
      <c r="D146" s="1423"/>
      <c r="E146" s="1362"/>
      <c r="F146" s="1362"/>
      <c r="G146" s="1362"/>
      <c r="H146" s="1396"/>
      <c r="I146" s="1356">
        <f>-I124</f>
        <v>-4209</v>
      </c>
      <c r="J146" s="1391"/>
      <c r="K146" s="1348"/>
      <c r="L146" s="1348"/>
      <c r="M146" s="1416"/>
    </row>
    <row r="147" spans="2:13" s="1366" customFormat="1">
      <c r="B147" s="1415"/>
      <c r="C147" s="1393" t="s">
        <v>3320</v>
      </c>
      <c r="D147" s="1397"/>
      <c r="E147" s="1362"/>
      <c r="F147" s="1362"/>
      <c r="G147" s="1362"/>
      <c r="H147" s="1396"/>
      <c r="I147" s="1396">
        <v>1433</v>
      </c>
      <c r="J147" s="1391"/>
      <c r="K147" s="1348"/>
      <c r="L147" s="1348"/>
      <c r="M147" s="1416"/>
    </row>
    <row r="148" spans="2:13" s="1366" customFormat="1">
      <c r="B148" s="1415"/>
      <c r="C148" s="1362" t="s">
        <v>3324</v>
      </c>
      <c r="D148" s="1397"/>
      <c r="E148" s="1362"/>
      <c r="F148" s="1362"/>
      <c r="G148" s="1362"/>
      <c r="H148" s="1396"/>
      <c r="I148" s="1396">
        <v>-298</v>
      </c>
      <c r="J148" s="1391"/>
      <c r="K148" s="1348"/>
      <c r="L148" s="1348"/>
      <c r="M148" s="1416"/>
    </row>
    <row r="149" spans="2:13" s="1366" customFormat="1" ht="13.9" customHeight="1" thickBot="1">
      <c r="B149" s="1415"/>
      <c r="C149" s="1390"/>
      <c r="D149" s="1390"/>
      <c r="E149" s="1362"/>
      <c r="F149" s="1362"/>
      <c r="G149" s="1362"/>
      <c r="H149" s="1396"/>
      <c r="I149" s="1349">
        <f>SUM(I137:I148)</f>
        <v>-10205</v>
      </c>
      <c r="J149" s="1390"/>
      <c r="K149" s="1348"/>
      <c r="L149" s="1348"/>
      <c r="M149" s="1417"/>
    </row>
    <row r="150" spans="2:13" s="1366" customFormat="1" ht="13.9" customHeight="1" thickTop="1">
      <c r="B150" s="1415"/>
      <c r="C150" s="1390"/>
      <c r="D150" s="1390"/>
      <c r="E150" s="1362"/>
      <c r="F150" s="1362"/>
      <c r="G150" s="1362"/>
      <c r="H150" s="1396"/>
      <c r="I150" s="1390"/>
      <c r="J150" s="1390"/>
      <c r="K150" s="1348"/>
      <c r="L150" s="1348"/>
      <c r="M150" s="1417"/>
    </row>
    <row r="151" spans="2:13" s="1366" customFormat="1" ht="13.9" customHeight="1">
      <c r="B151" s="1414" t="s">
        <v>1727</v>
      </c>
      <c r="C151" s="1362" t="s">
        <v>3284</v>
      </c>
      <c r="D151" s="1390"/>
      <c r="E151" s="1362"/>
      <c r="F151" s="1362"/>
      <c r="G151" s="1362"/>
      <c r="H151" s="1396"/>
      <c r="I151" s="1356">
        <f>H84</f>
        <v>3280</v>
      </c>
      <c r="J151" s="1390"/>
      <c r="K151" s="1390"/>
      <c r="L151" s="1348"/>
      <c r="M151" s="1417"/>
    </row>
    <row r="152" spans="2:13" s="1366" customFormat="1" ht="13.9" customHeight="1">
      <c r="B152" s="1414"/>
      <c r="C152" s="1362" t="s">
        <v>3324</v>
      </c>
      <c r="D152" s="1390"/>
      <c r="E152" s="1362"/>
      <c r="F152" s="1362"/>
      <c r="G152" s="1362"/>
      <c r="H152" s="1396"/>
      <c r="I152" s="1396">
        <v>-615</v>
      </c>
      <c r="J152" s="1390"/>
      <c r="K152" s="1390"/>
      <c r="L152" s="1348"/>
      <c r="M152" s="1417"/>
    </row>
    <row r="153" spans="2:13" s="1366" customFormat="1" ht="13.9" customHeight="1">
      <c r="B153" s="1415"/>
      <c r="C153" s="1362" t="s">
        <v>3177</v>
      </c>
      <c r="D153" s="1390"/>
      <c r="E153" s="1362"/>
      <c r="F153" s="1362"/>
      <c r="G153" s="1362"/>
      <c r="H153" s="1396"/>
      <c r="I153" s="1356">
        <f>H96</f>
        <v>-120545</v>
      </c>
      <c r="J153" s="1390"/>
      <c r="K153" s="1390"/>
      <c r="L153" s="1348"/>
      <c r="M153" s="1417"/>
    </row>
    <row r="154" spans="2:13" ht="13.9" customHeight="1">
      <c r="B154" s="1415"/>
      <c r="C154" s="1362" t="s">
        <v>3324</v>
      </c>
      <c r="D154" s="1390"/>
      <c r="E154" s="1362"/>
      <c r="F154" s="1362"/>
      <c r="G154" s="1362"/>
      <c r="H154" s="1396"/>
      <c r="I154" s="1356">
        <f>-I148</f>
        <v>298</v>
      </c>
      <c r="J154" s="1358"/>
      <c r="K154" s="1357"/>
      <c r="L154" s="1357"/>
      <c r="M154" s="1410"/>
    </row>
    <row r="155" spans="2:13" s="1366" customFormat="1" ht="15.75" thickBot="1">
      <c r="B155" s="1415"/>
      <c r="C155" s="1390"/>
      <c r="D155" s="1390"/>
      <c r="E155" s="1362"/>
      <c r="F155" s="1362"/>
      <c r="G155" s="1362"/>
      <c r="H155" s="1396"/>
      <c r="I155" s="1349">
        <f>SUM(I151:I154)</f>
        <v>-117582</v>
      </c>
      <c r="J155" s="1390"/>
      <c r="K155" s="1348"/>
      <c r="L155" s="1348"/>
      <c r="M155" s="1417"/>
    </row>
    <row r="156" spans="2:13" s="1366" customFormat="1" ht="13.9" customHeight="1" thickTop="1">
      <c r="B156" s="1415"/>
      <c r="C156" s="1451"/>
      <c r="D156" s="1390"/>
      <c r="E156" s="1362"/>
      <c r="F156" s="1362"/>
      <c r="G156" s="1362"/>
      <c r="H156" s="1396"/>
      <c r="I156" s="1390"/>
      <c r="J156" s="1390"/>
      <c r="K156" s="1348"/>
      <c r="L156" s="1348"/>
      <c r="M156" s="1417"/>
    </row>
    <row r="157" spans="2:13" s="1366" customFormat="1" ht="13.9" customHeight="1">
      <c r="B157" s="1415"/>
      <c r="C157" s="1390"/>
      <c r="D157" s="1458"/>
      <c r="E157" s="1362"/>
      <c r="F157" s="1362"/>
      <c r="G157" s="1362"/>
      <c r="H157" s="1396"/>
      <c r="I157" s="1390"/>
      <c r="J157" s="1390"/>
      <c r="K157" s="1348"/>
      <c r="L157" s="1348"/>
      <c r="M157" s="1417"/>
    </row>
    <row r="158" spans="2:13" s="1366" customFormat="1" ht="13.9" customHeight="1">
      <c r="B158" s="1414" t="s">
        <v>1728</v>
      </c>
      <c r="C158" s="1362" t="s">
        <v>3283</v>
      </c>
      <c r="D158" s="1458"/>
      <c r="E158" s="1362"/>
      <c r="F158" s="1362"/>
      <c r="G158" s="1362"/>
      <c r="H158" s="1396"/>
      <c r="I158" s="1356">
        <v>-2109</v>
      </c>
      <c r="J158" s="1390"/>
      <c r="K158" s="1348"/>
      <c r="L158" s="1348"/>
      <c r="M158" s="1417"/>
    </row>
    <row r="159" spans="2:13" s="1366" customFormat="1" ht="13.9" customHeight="1">
      <c r="B159" s="1414"/>
      <c r="C159" s="1362" t="s">
        <v>3323</v>
      </c>
      <c r="D159" s="1458"/>
      <c r="E159" s="1362"/>
      <c r="F159" s="1362"/>
      <c r="G159" s="1362"/>
      <c r="H159" s="1396"/>
      <c r="I159" s="1356">
        <v>-811</v>
      </c>
      <c r="J159" s="1390"/>
      <c r="K159" s="1348"/>
      <c r="L159" s="1348"/>
      <c r="M159" s="1417"/>
    </row>
    <row r="160" spans="2:13" s="1366" customFormat="1" ht="13.9" customHeight="1" thickBot="1">
      <c r="B160" s="1415"/>
      <c r="C160" s="1390"/>
      <c r="D160" s="1458"/>
      <c r="E160" s="1362"/>
      <c r="F160" s="1362"/>
      <c r="G160" s="1362"/>
      <c r="H160" s="1396"/>
      <c r="I160" s="1349">
        <f>SUM(I158:I159)</f>
        <v>-2920</v>
      </c>
      <c r="J160" s="1390"/>
      <c r="K160" s="1348"/>
      <c r="L160" s="1348"/>
      <c r="M160" s="1417"/>
    </row>
    <row r="161" spans="2:13" s="1366" customFormat="1" ht="13.9" customHeight="1" thickTop="1">
      <c r="B161" s="1415"/>
      <c r="C161" s="1390"/>
      <c r="D161" s="1458"/>
      <c r="E161" s="1362"/>
      <c r="F161" s="1362"/>
      <c r="G161" s="1362"/>
      <c r="H161" s="1396"/>
      <c r="I161" s="1348"/>
      <c r="J161" s="1390"/>
      <c r="K161" s="1348"/>
      <c r="L161" s="1348"/>
      <c r="M161" s="1417"/>
    </row>
    <row r="162" spans="2:13" s="1366" customFormat="1" ht="13.9" customHeight="1">
      <c r="B162" s="1414" t="s">
        <v>286</v>
      </c>
      <c r="C162" s="1362" t="s">
        <v>3285</v>
      </c>
      <c r="D162" s="1458"/>
      <c r="E162" s="1362"/>
      <c r="F162" s="1362"/>
      <c r="G162" s="1362"/>
      <c r="H162" s="1396"/>
      <c r="I162" s="1356">
        <f>-I152</f>
        <v>615</v>
      </c>
      <c r="J162" s="1390"/>
      <c r="K162" s="1348"/>
      <c r="L162" s="1348"/>
      <c r="M162" s="1417"/>
    </row>
    <row r="163" spans="2:13" s="1366" customFormat="1" ht="13.9" customHeight="1">
      <c r="B163" s="1415"/>
      <c r="C163" s="1390"/>
      <c r="D163" s="1390"/>
      <c r="E163" s="1362"/>
      <c r="F163" s="1460"/>
      <c r="G163" s="1362"/>
      <c r="H163" s="1396"/>
      <c r="I163" s="1348"/>
      <c r="J163" s="1390"/>
      <c r="K163" s="1348"/>
      <c r="L163" s="1348"/>
      <c r="M163" s="1417"/>
    </row>
    <row r="164" spans="2:13" s="1366" customFormat="1" ht="13.9" customHeight="1">
      <c r="B164" s="1414" t="s">
        <v>287</v>
      </c>
      <c r="C164" s="1362" t="s">
        <v>3286</v>
      </c>
      <c r="D164" s="1390"/>
      <c r="E164" s="1362"/>
      <c r="F164" s="1362"/>
      <c r="G164" s="1362"/>
      <c r="H164" s="1396"/>
      <c r="I164" s="1356">
        <f>-I129</f>
        <v>-14000</v>
      </c>
      <c r="J164" s="1390"/>
      <c r="K164" s="1348"/>
      <c r="L164" s="1348"/>
      <c r="M164" s="1417"/>
    </row>
    <row r="165" spans="2:13" s="1366" customFormat="1" ht="13.9" customHeight="1">
      <c r="B165" s="1414"/>
      <c r="C165" s="1362"/>
      <c r="D165" s="1398"/>
      <c r="E165" s="1390"/>
      <c r="F165" s="1390"/>
      <c r="G165" s="1390"/>
      <c r="H165" s="1348"/>
      <c r="I165" s="1390"/>
      <c r="J165" s="1390"/>
      <c r="K165" s="1348"/>
      <c r="L165" s="1348"/>
      <c r="M165" s="1417"/>
    </row>
    <row r="166" spans="2:13" ht="13.9" customHeight="1">
      <c r="B166" s="1409"/>
      <c r="C166" s="1175"/>
      <c r="D166" s="1388"/>
      <c r="E166" s="1358"/>
      <c r="F166" s="1358"/>
      <c r="G166" s="1358"/>
      <c r="H166" s="1358"/>
      <c r="I166" s="1358"/>
      <c r="J166" s="1358"/>
      <c r="K166" s="1357"/>
      <c r="L166" s="1357"/>
      <c r="M166" s="1410"/>
    </row>
    <row r="167" spans="2:13" ht="13.9" customHeight="1" thickBot="1">
      <c r="B167" s="1418"/>
      <c r="C167" s="1419"/>
      <c r="D167" s="1420"/>
      <c r="E167" s="1419"/>
      <c r="F167" s="1419"/>
      <c r="G167" s="1419"/>
      <c r="H167" s="1419"/>
      <c r="I167" s="1419"/>
      <c r="J167" s="1419"/>
      <c r="K167" s="1437"/>
      <c r="L167" s="1437"/>
      <c r="M167" s="1421"/>
    </row>
    <row r="168" spans="2:13" ht="13.9" customHeight="1">
      <c r="B168" s="1448"/>
      <c r="C168" s="1358"/>
      <c r="D168" s="1388"/>
      <c r="E168" s="1358"/>
      <c r="F168" s="1358"/>
      <c r="G168" s="1358"/>
      <c r="H168" s="1358"/>
      <c r="I168" s="1358"/>
      <c r="J168" s="1358"/>
      <c r="K168" s="1357"/>
      <c r="L168" s="1357"/>
      <c r="M168" s="1410" t="s">
        <v>2844</v>
      </c>
    </row>
    <row r="169" spans="2:13" ht="13.9" customHeight="1">
      <c r="B169" s="1462" t="s">
        <v>613</v>
      </c>
      <c r="C169" s="1384"/>
      <c r="D169" s="1384"/>
      <c r="E169" s="1384"/>
      <c r="F169" s="1384"/>
      <c r="G169" s="1384"/>
      <c r="H169" s="1384"/>
      <c r="I169" s="1384"/>
      <c r="J169" s="1384"/>
      <c r="K169" s="1435"/>
      <c r="L169" s="1435"/>
      <c r="M169" s="1404"/>
    </row>
    <row r="170" spans="2:13" ht="13.9" customHeight="1" thickBot="1">
      <c r="B170" s="1463" t="str">
        <f>'Data Sheet'!$A$63</f>
        <v>Annual Report of Central Hudson Gas &amp; Electric Corp.                                                                                                                                                                          Year ended December 31, 2013</v>
      </c>
      <c r="C170" s="1464"/>
      <c r="D170" s="1175"/>
      <c r="E170" s="1465"/>
      <c r="F170" s="1358"/>
      <c r="G170" s="1358"/>
      <c r="H170" s="1358"/>
      <c r="I170" s="1358"/>
      <c r="J170" s="1358"/>
      <c r="K170" s="1357"/>
      <c r="L170" s="1357"/>
      <c r="M170" s="1410"/>
    </row>
    <row r="171" spans="2:13" ht="13.9" customHeight="1">
      <c r="B171" s="1466"/>
      <c r="C171" s="45"/>
      <c r="D171" s="87"/>
      <c r="E171" s="45"/>
      <c r="F171" s="45"/>
      <c r="G171" s="45"/>
      <c r="H171" s="45"/>
      <c r="I171" s="45"/>
      <c r="J171" s="45"/>
      <c r="K171" s="1425"/>
      <c r="L171" s="1425"/>
      <c r="M171" s="1467"/>
    </row>
    <row r="172" spans="2:13" ht="13.9" customHeight="1">
      <c r="B172" s="1403" t="s">
        <v>2845</v>
      </c>
      <c r="C172" s="1155"/>
      <c r="D172" s="1383"/>
      <c r="E172" s="1383"/>
      <c r="F172" s="1383"/>
      <c r="G172" s="1383"/>
      <c r="H172" s="1383"/>
      <c r="I172" s="1383"/>
      <c r="J172" s="1384"/>
      <c r="K172" s="1435"/>
      <c r="L172" s="1435"/>
      <c r="M172" s="1404"/>
    </row>
    <row r="173" spans="2:13" ht="13.9" customHeight="1">
      <c r="B173" s="1403" t="s">
        <v>2408</v>
      </c>
      <c r="C173" s="1155"/>
      <c r="D173" s="1383"/>
      <c r="E173" s="1385"/>
      <c r="F173" s="1383"/>
      <c r="G173" s="1383"/>
      <c r="H173" s="1383"/>
      <c r="I173" s="1383"/>
      <c r="J173" s="1384"/>
      <c r="K173" s="1435"/>
      <c r="L173" s="1435"/>
      <c r="M173" s="1404"/>
    </row>
    <row r="174" spans="2:13" ht="13.9" customHeight="1">
      <c r="B174" s="1405" t="s">
        <v>2409</v>
      </c>
      <c r="C174" s="1386"/>
      <c r="D174" s="1387"/>
      <c r="E174" s="1155"/>
      <c r="F174" s="1155"/>
      <c r="G174" s="1155"/>
      <c r="H174" s="1155"/>
      <c r="I174" s="1155"/>
      <c r="J174" s="1155"/>
      <c r="K174" s="1436"/>
      <c r="L174" s="1436"/>
      <c r="M174" s="1406"/>
    </row>
    <row r="175" spans="2:13" ht="13.9" customHeight="1">
      <c r="B175" s="1407" t="s">
        <v>2410</v>
      </c>
      <c r="C175" s="141"/>
      <c r="D175" s="142"/>
      <c r="E175" s="143"/>
      <c r="F175" s="143"/>
      <c r="G175" s="143"/>
      <c r="H175" s="143"/>
      <c r="I175" s="143"/>
      <c r="J175" s="143"/>
      <c r="K175" s="1428"/>
      <c r="L175" s="1428"/>
      <c r="M175" s="1408"/>
    </row>
    <row r="176" spans="2:13" ht="13.9" customHeight="1">
      <c r="B176" s="1468" t="s">
        <v>2411</v>
      </c>
      <c r="C176" s="108"/>
      <c r="D176" s="847" t="s">
        <v>2412</v>
      </c>
      <c r="E176" s="147"/>
      <c r="F176" s="855" t="s">
        <v>2413</v>
      </c>
      <c r="G176" s="147"/>
      <c r="H176" s="147"/>
      <c r="I176" s="147"/>
      <c r="J176" s="147"/>
      <c r="K176" s="1429" t="s">
        <v>2414</v>
      </c>
      <c r="L176" s="1429" t="s">
        <v>2415</v>
      </c>
      <c r="M176" s="1469" t="s">
        <v>2416</v>
      </c>
    </row>
    <row r="177" spans="2:13" ht="13.9" customHeight="1">
      <c r="B177" s="1470" t="s">
        <v>2417</v>
      </c>
      <c r="C177" s="517" t="s">
        <v>2222</v>
      </c>
      <c r="D177" s="947" t="s">
        <v>2418</v>
      </c>
      <c r="E177" s="856" t="s">
        <v>2419</v>
      </c>
      <c r="F177" s="856" t="s">
        <v>2418</v>
      </c>
      <c r="G177" s="150"/>
      <c r="H177" s="150"/>
      <c r="I177" s="517" t="s">
        <v>3104</v>
      </c>
      <c r="J177" s="150"/>
      <c r="K177" s="1430" t="s">
        <v>2420</v>
      </c>
      <c r="L177" s="1430" t="s">
        <v>2421</v>
      </c>
      <c r="M177" s="1471" t="s">
        <v>2422</v>
      </c>
    </row>
    <row r="178" spans="2:13" ht="13.9" customHeight="1">
      <c r="B178" s="1468">
        <v>1</v>
      </c>
      <c r="C178" s="948" t="s">
        <v>614</v>
      </c>
      <c r="D178" s="146"/>
      <c r="E178" s="147"/>
      <c r="F178" s="147"/>
      <c r="G178" s="147"/>
      <c r="H178" s="147"/>
      <c r="I178" s="147"/>
      <c r="J178" s="147"/>
      <c r="K178" s="1339"/>
      <c r="L178" s="1339"/>
      <c r="M178" s="1410"/>
    </row>
    <row r="179" spans="2:13" ht="13.9" customHeight="1">
      <c r="B179" s="1468">
        <v>2</v>
      </c>
      <c r="C179" s="152" t="s">
        <v>615</v>
      </c>
      <c r="D179" s="1317">
        <v>668698</v>
      </c>
      <c r="E179" s="157"/>
      <c r="F179" s="157">
        <v>668698</v>
      </c>
      <c r="G179" s="157"/>
      <c r="H179" s="157"/>
      <c r="I179" s="157"/>
      <c r="J179" s="157"/>
      <c r="K179" s="1338">
        <v>-255</v>
      </c>
      <c r="L179" s="1438" t="s">
        <v>2512</v>
      </c>
      <c r="M179" s="1472">
        <f>F179+K179</f>
        <v>668443</v>
      </c>
    </row>
    <row r="180" spans="2:13" ht="13.9" customHeight="1">
      <c r="B180" s="1468">
        <v>3</v>
      </c>
      <c r="C180" s="108"/>
      <c r="D180" s="1318"/>
      <c r="E180" s="147"/>
      <c r="F180" s="147"/>
      <c r="G180" s="147"/>
      <c r="H180" s="147"/>
      <c r="I180" s="147"/>
      <c r="J180" s="147"/>
      <c r="K180" s="1339"/>
      <c r="L180" s="1339"/>
      <c r="M180" s="1410"/>
    </row>
    <row r="181" spans="2:13" ht="13.9" customHeight="1">
      <c r="B181" s="1468">
        <v>4</v>
      </c>
      <c r="C181" s="108"/>
      <c r="D181" s="1318"/>
      <c r="E181" s="147"/>
      <c r="F181" s="147"/>
      <c r="G181" s="147"/>
      <c r="H181" s="147"/>
      <c r="I181" s="147"/>
      <c r="J181" s="147"/>
      <c r="K181" s="1339"/>
      <c r="L181" s="1339"/>
      <c r="M181" s="1410"/>
    </row>
    <row r="182" spans="2:13" ht="13.9" customHeight="1">
      <c r="B182" s="1468">
        <v>5</v>
      </c>
      <c r="C182" s="108"/>
      <c r="D182" s="1318"/>
      <c r="E182" s="147"/>
      <c r="F182" s="147"/>
      <c r="G182" s="147"/>
      <c r="H182" s="147"/>
      <c r="I182" s="147"/>
      <c r="J182" s="147"/>
      <c r="K182" s="1339"/>
      <c r="L182" s="1339"/>
      <c r="M182" s="1410"/>
    </row>
    <row r="183" spans="2:13" ht="13.9" customHeight="1">
      <c r="B183" s="1468">
        <v>6</v>
      </c>
      <c r="C183" s="152" t="s">
        <v>616</v>
      </c>
      <c r="D183" s="1318">
        <v>624939</v>
      </c>
      <c r="E183" s="147"/>
      <c r="F183" s="147">
        <v>624939</v>
      </c>
      <c r="G183" s="147"/>
      <c r="H183" s="147"/>
      <c r="I183" s="1182">
        <v>-1</v>
      </c>
      <c r="J183" s="147"/>
      <c r="K183" s="1339">
        <f>-12687+K179</f>
        <v>-12942</v>
      </c>
      <c r="L183" s="1439" t="s">
        <v>3105</v>
      </c>
      <c r="M183" s="1473">
        <f>F183+I183+K183</f>
        <v>611996</v>
      </c>
    </row>
    <row r="184" spans="2:13" ht="13.9" customHeight="1">
      <c r="B184" s="1468">
        <v>7</v>
      </c>
      <c r="C184" s="108"/>
      <c r="D184" s="1319"/>
      <c r="E184" s="147"/>
      <c r="F184" s="147"/>
      <c r="G184" s="147"/>
      <c r="H184" s="147"/>
      <c r="I184" s="1182"/>
      <c r="J184" s="147"/>
      <c r="K184" s="1339"/>
      <c r="L184" s="1339"/>
      <c r="M184" s="1410"/>
    </row>
    <row r="185" spans="2:13" ht="13.9" customHeight="1">
      <c r="B185" s="1468">
        <v>8</v>
      </c>
      <c r="C185" s="108"/>
      <c r="D185" s="1320"/>
      <c r="E185" s="147"/>
      <c r="F185" s="147"/>
      <c r="G185" s="147"/>
      <c r="H185" s="147"/>
      <c r="I185" s="1182"/>
      <c r="J185" s="147"/>
      <c r="K185" s="1339"/>
      <c r="L185" s="1339"/>
      <c r="M185" s="1410"/>
    </row>
    <row r="186" spans="2:13" ht="13.9" customHeight="1">
      <c r="B186" s="1468">
        <v>9</v>
      </c>
      <c r="C186" s="108"/>
      <c r="D186" s="1320"/>
      <c r="E186" s="147"/>
      <c r="F186" s="147"/>
      <c r="G186" s="147"/>
      <c r="H186" s="147"/>
      <c r="I186" s="1182"/>
      <c r="J186" s="147"/>
      <c r="K186" s="1339"/>
      <c r="L186" s="1339"/>
      <c r="M186" s="1410"/>
    </row>
    <row r="187" spans="2:13" ht="13.9" customHeight="1">
      <c r="B187" s="1468">
        <v>10</v>
      </c>
      <c r="C187" s="152" t="s">
        <v>617</v>
      </c>
      <c r="D187" s="1320">
        <v>8263</v>
      </c>
      <c r="E187" s="147"/>
      <c r="F187" s="147">
        <v>8263</v>
      </c>
      <c r="G187" s="147"/>
      <c r="H187" s="147"/>
      <c r="I187" s="1182">
        <v>-1</v>
      </c>
      <c r="J187" s="147"/>
      <c r="K187" s="1339">
        <v>-1039</v>
      </c>
      <c r="L187" s="1439" t="s">
        <v>2513</v>
      </c>
      <c r="M187" s="1473">
        <f>F187+I187+K187</f>
        <v>7223</v>
      </c>
    </row>
    <row r="188" spans="2:13" ht="13.9" customHeight="1">
      <c r="B188" s="1468">
        <v>11</v>
      </c>
      <c r="C188" s="108"/>
      <c r="D188" s="1320"/>
      <c r="E188" s="147"/>
      <c r="F188" s="147"/>
      <c r="G188" s="147"/>
      <c r="H188" s="147"/>
      <c r="I188" s="1182"/>
      <c r="J188" s="147"/>
      <c r="K188" s="1339"/>
      <c r="L188" s="1339"/>
      <c r="M188" s="1410"/>
    </row>
    <row r="189" spans="2:13" ht="13.9" customHeight="1">
      <c r="B189" s="1468">
        <v>12</v>
      </c>
      <c r="C189" s="108"/>
      <c r="D189" s="1320"/>
      <c r="E189" s="147"/>
      <c r="F189" s="147"/>
      <c r="G189" s="147"/>
      <c r="H189" s="147"/>
      <c r="I189" s="1182"/>
      <c r="J189" s="147"/>
      <c r="K189" s="1339"/>
      <c r="L189" s="1339"/>
      <c r="M189" s="1410"/>
    </row>
    <row r="190" spans="2:13" ht="13.9" customHeight="1">
      <c r="B190" s="1468">
        <v>13</v>
      </c>
      <c r="C190" s="108"/>
      <c r="D190" s="1320"/>
      <c r="E190" s="147"/>
      <c r="F190" s="147"/>
      <c r="G190" s="147"/>
      <c r="H190" s="147"/>
      <c r="I190" s="1182"/>
      <c r="J190" s="147"/>
      <c r="K190" s="1339"/>
      <c r="L190" s="1339"/>
      <c r="M190" s="1410"/>
    </row>
    <row r="191" spans="2:13" ht="13.9" customHeight="1">
      <c r="B191" s="1468">
        <v>14</v>
      </c>
      <c r="C191" s="152" t="s">
        <v>618</v>
      </c>
      <c r="D191" s="1320">
        <v>31724</v>
      </c>
      <c r="E191" s="147"/>
      <c r="F191" s="147">
        <v>31724</v>
      </c>
      <c r="G191" s="147"/>
      <c r="H191" s="147"/>
      <c r="I191" s="1182">
        <v>-1</v>
      </c>
      <c r="J191" s="147"/>
      <c r="K191" s="1339"/>
      <c r="L191" s="1339"/>
      <c r="M191" s="1473">
        <f>F191+I191+K191</f>
        <v>31723</v>
      </c>
    </row>
    <row r="192" spans="2:13" ht="13.9" customHeight="1">
      <c r="B192" s="1468">
        <v>15</v>
      </c>
      <c r="C192" s="108"/>
      <c r="D192" s="1320"/>
      <c r="E192" s="147"/>
      <c r="F192" s="147"/>
      <c r="G192" s="147"/>
      <c r="H192" s="147"/>
      <c r="I192" s="1182"/>
      <c r="J192" s="147"/>
      <c r="K192" s="1339"/>
      <c r="L192" s="1339"/>
      <c r="M192" s="1410"/>
    </row>
    <row r="193" spans="2:13" ht="13.9" customHeight="1">
      <c r="B193" s="1468">
        <v>16</v>
      </c>
      <c r="C193" s="108"/>
      <c r="D193" s="1320"/>
      <c r="E193" s="147"/>
      <c r="F193" s="147"/>
      <c r="G193" s="147"/>
      <c r="H193" s="147"/>
      <c r="I193" s="1182"/>
      <c r="J193" s="147"/>
      <c r="K193" s="1339"/>
      <c r="L193" s="1339"/>
      <c r="M193" s="1410"/>
    </row>
    <row r="194" spans="2:13" ht="13.9" customHeight="1">
      <c r="B194" s="1468">
        <v>17</v>
      </c>
      <c r="C194" s="108"/>
      <c r="D194" s="1320"/>
      <c r="E194" s="147"/>
      <c r="F194" s="147"/>
      <c r="G194" s="147"/>
      <c r="H194" s="147"/>
      <c r="I194" s="1182"/>
      <c r="J194" s="147"/>
      <c r="K194" s="1339"/>
      <c r="L194" s="1339"/>
      <c r="M194" s="1410"/>
    </row>
    <row r="195" spans="2:13" ht="13.9" customHeight="1">
      <c r="B195" s="1468">
        <v>18</v>
      </c>
      <c r="C195" s="152" t="s">
        <v>1886</v>
      </c>
      <c r="D195" s="1320"/>
      <c r="E195" s="147"/>
      <c r="F195" s="147"/>
      <c r="G195" s="147"/>
      <c r="H195" s="147"/>
      <c r="I195" s="1182"/>
      <c r="J195" s="147"/>
      <c r="K195" s="1339">
        <f>12687+K187</f>
        <v>11648</v>
      </c>
      <c r="L195" s="1439" t="s">
        <v>2513</v>
      </c>
      <c r="M195" s="1473">
        <f>K195</f>
        <v>11648</v>
      </c>
    </row>
    <row r="196" spans="2:13" ht="13.9" customHeight="1">
      <c r="B196" s="1468">
        <v>19</v>
      </c>
      <c r="C196" s="1175"/>
      <c r="D196" s="1321"/>
      <c r="E196" s="1358"/>
      <c r="F196" s="174"/>
      <c r="G196" s="1358"/>
      <c r="H196" s="174"/>
      <c r="I196" s="1474"/>
      <c r="J196" s="174"/>
      <c r="K196" s="1357"/>
      <c r="L196" s="1379"/>
      <c r="M196" s="1410"/>
    </row>
    <row r="197" spans="2:13" ht="13.9" customHeight="1">
      <c r="B197" s="1468">
        <v>20</v>
      </c>
      <c r="C197" s="1175"/>
      <c r="D197" s="1321"/>
      <c r="E197" s="1358"/>
      <c r="F197" s="174"/>
      <c r="G197" s="1358"/>
      <c r="H197" s="174"/>
      <c r="I197" s="1474"/>
      <c r="J197" s="174"/>
      <c r="K197" s="1357"/>
      <c r="L197" s="1379"/>
      <c r="M197" s="1410"/>
    </row>
    <row r="198" spans="2:13" ht="13.9" customHeight="1">
      <c r="B198" s="1468">
        <v>21</v>
      </c>
      <c r="C198" s="152" t="s">
        <v>619</v>
      </c>
      <c r="D198" s="1321"/>
      <c r="E198" s="1358"/>
      <c r="F198" s="174"/>
      <c r="G198" s="1358"/>
      <c r="H198" s="174"/>
      <c r="I198" s="1474"/>
      <c r="J198" s="174"/>
      <c r="K198" s="1357"/>
      <c r="L198" s="1379"/>
      <c r="M198" s="1410"/>
    </row>
    <row r="199" spans="2:13" ht="13.9" customHeight="1">
      <c r="B199" s="1468">
        <v>22</v>
      </c>
      <c r="C199" s="1475"/>
      <c r="D199" s="1321"/>
      <c r="E199" s="1358"/>
      <c r="F199" s="174"/>
      <c r="G199" s="1358"/>
      <c r="H199" s="174"/>
      <c r="I199" s="1474"/>
      <c r="J199" s="174"/>
      <c r="K199" s="1357"/>
      <c r="L199" s="1379"/>
      <c r="M199" s="1410"/>
    </row>
    <row r="200" spans="2:13" ht="13.9" customHeight="1">
      <c r="B200" s="1468">
        <v>23</v>
      </c>
      <c r="C200" s="1175"/>
      <c r="D200" s="1322"/>
      <c r="E200" s="1358"/>
      <c r="F200" s="174"/>
      <c r="G200" s="1358"/>
      <c r="H200" s="174"/>
      <c r="I200" s="1358"/>
      <c r="J200" s="174"/>
      <c r="K200" s="1357"/>
      <c r="L200" s="1379"/>
      <c r="M200" s="1410"/>
    </row>
    <row r="201" spans="2:13" ht="13.9" customHeight="1">
      <c r="B201" s="1468">
        <v>24</v>
      </c>
      <c r="C201" s="1175"/>
      <c r="D201" s="175"/>
      <c r="E201" s="1358"/>
      <c r="F201" s="174"/>
      <c r="G201" s="1358"/>
      <c r="H201" s="174"/>
      <c r="I201" s="1358"/>
      <c r="J201" s="174"/>
      <c r="K201" s="1357"/>
      <c r="L201" s="1379"/>
      <c r="M201" s="1410"/>
    </row>
    <row r="202" spans="2:13" ht="13.9" customHeight="1">
      <c r="B202" s="1470">
        <v>25</v>
      </c>
      <c r="C202" s="1476" t="s">
        <v>620</v>
      </c>
      <c r="D202" s="177">
        <f t="shared" ref="D202:J202" si="2">SUM(D179:D182)-SUM(D183:D186)+SUM(D187:D190)-SUM(D191:D194)-SUM(D195:D201)</f>
        <v>20298</v>
      </c>
      <c r="E202" s="177">
        <f t="shared" si="2"/>
        <v>0</v>
      </c>
      <c r="F202" s="177">
        <f t="shared" si="2"/>
        <v>20298</v>
      </c>
      <c r="G202" s="177">
        <f t="shared" si="2"/>
        <v>0</v>
      </c>
      <c r="H202" s="177">
        <f t="shared" si="2"/>
        <v>0</v>
      </c>
      <c r="I202" s="177">
        <f>SUM(I179:I182)-SUM(I183:I186)+SUM(I187:I190)-SUM(I191:I194)-SUM(I195:I201)</f>
        <v>1</v>
      </c>
      <c r="J202" s="177">
        <f t="shared" si="2"/>
        <v>0</v>
      </c>
      <c r="K202" s="1444">
        <f>SUM(K179:K182)-SUM(K183:K186)+SUM(K187:K190)-SUM(K191:K194)-SUM(K195:K201)</f>
        <v>0</v>
      </c>
      <c r="L202" s="1440"/>
      <c r="M202" s="1477">
        <f>SUM(M179:M182)-SUM(M183:M186)+SUM(M187:M190)-SUM(M191:M194)-SUM(M195:M201)</f>
        <v>20299</v>
      </c>
    </row>
    <row r="203" spans="2:13" ht="13.9" customHeight="1">
      <c r="B203" s="1409"/>
      <c r="C203" s="96"/>
      <c r="D203" s="180"/>
      <c r="E203" s="181"/>
      <c r="F203" s="181"/>
      <c r="G203" s="181"/>
      <c r="H203" s="181"/>
      <c r="I203" s="181"/>
      <c r="J203" s="181"/>
      <c r="K203" s="1441"/>
      <c r="L203" s="1441"/>
      <c r="M203" s="1478"/>
    </row>
    <row r="204" spans="2:13" ht="13.9" customHeight="1">
      <c r="B204" s="1409"/>
      <c r="C204" s="1155" t="s">
        <v>611</v>
      </c>
      <c r="D204" s="1479"/>
      <c r="E204" s="1384"/>
      <c r="F204" s="1384"/>
      <c r="G204" s="1384"/>
      <c r="H204" s="1384"/>
      <c r="I204" s="1384"/>
      <c r="J204" s="1384"/>
      <c r="K204" s="1435"/>
      <c r="L204" s="1435"/>
      <c r="M204" s="1404"/>
    </row>
    <row r="205" spans="2:13" ht="13.9" customHeight="1">
      <c r="B205" s="1409"/>
      <c r="C205" s="1175"/>
      <c r="D205" s="1388"/>
      <c r="E205" s="1358"/>
      <c r="F205" s="1358"/>
      <c r="G205" s="1358"/>
      <c r="H205" s="1358"/>
      <c r="I205" s="1358"/>
      <c r="J205" s="1358"/>
      <c r="K205" s="1357"/>
      <c r="L205" s="1357"/>
      <c r="M205" s="1410"/>
    </row>
    <row r="206" spans="2:13" ht="13.9" customHeight="1">
      <c r="B206" s="1409" t="s">
        <v>2512</v>
      </c>
      <c r="C206" s="1175" t="s">
        <v>3106</v>
      </c>
      <c r="D206" s="1388"/>
      <c r="E206" s="1358"/>
      <c r="F206" s="1358"/>
      <c r="G206" s="1358"/>
      <c r="H206" s="1358"/>
      <c r="I206" s="1358"/>
      <c r="J206" s="1358"/>
      <c r="K206" s="1357"/>
      <c r="L206" s="1357"/>
      <c r="M206" s="1410"/>
    </row>
    <row r="207" spans="2:13" ht="13.9" customHeight="1">
      <c r="B207" s="1409"/>
      <c r="C207" s="1175"/>
      <c r="D207" s="1388"/>
      <c r="E207" s="1358"/>
      <c r="F207" s="1358"/>
      <c r="G207" s="1358"/>
      <c r="H207" s="1358"/>
      <c r="I207" s="1358"/>
      <c r="J207" s="1358"/>
      <c r="K207" s="1357"/>
      <c r="L207" s="1357"/>
      <c r="M207" s="1410"/>
    </row>
    <row r="208" spans="2:13" ht="13.9" customHeight="1">
      <c r="B208" s="1409" t="s">
        <v>3107</v>
      </c>
      <c r="C208" s="1175" t="s">
        <v>3108</v>
      </c>
      <c r="D208" s="1388"/>
      <c r="E208" s="1358"/>
      <c r="F208" s="1358"/>
      <c r="G208" s="1358"/>
      <c r="H208" s="1358"/>
      <c r="I208" s="1358"/>
      <c r="J208" s="1358"/>
      <c r="K208" s="1357"/>
      <c r="L208" s="1357"/>
      <c r="M208" s="1410"/>
    </row>
    <row r="209" spans="2:13" ht="13.9" customHeight="1">
      <c r="B209" s="1409"/>
      <c r="C209" s="1175"/>
      <c r="D209" s="1388"/>
      <c r="E209" s="1358"/>
      <c r="F209" s="1358"/>
      <c r="G209" s="1358"/>
      <c r="H209" s="1358"/>
      <c r="I209" s="1358"/>
      <c r="J209" s="1358"/>
      <c r="K209" s="1357"/>
      <c r="L209" s="1357"/>
      <c r="M209" s="1410"/>
    </row>
    <row r="210" spans="2:13" ht="13.9" customHeight="1">
      <c r="B210" s="1409"/>
      <c r="C210" s="1175"/>
      <c r="D210" s="1388"/>
      <c r="E210" s="1358"/>
      <c r="F210" s="1358"/>
      <c r="G210" s="1358"/>
      <c r="H210" s="1358"/>
      <c r="I210" s="1358"/>
      <c r="J210" s="1358"/>
      <c r="K210" s="1357"/>
      <c r="L210" s="1357"/>
      <c r="M210" s="1410"/>
    </row>
    <row r="211" spans="2:13" ht="13.9" customHeight="1">
      <c r="B211" s="1409"/>
      <c r="C211" s="1175"/>
      <c r="D211" s="1388"/>
      <c r="E211" s="1358"/>
      <c r="F211" s="1358"/>
      <c r="G211" s="1358"/>
      <c r="H211" s="1358"/>
      <c r="I211" s="1358"/>
      <c r="J211" s="1358"/>
      <c r="K211" s="1357"/>
      <c r="L211" s="1357"/>
      <c r="M211" s="1410"/>
    </row>
    <row r="212" spans="2:13" ht="13.9" customHeight="1">
      <c r="B212" s="1409"/>
      <c r="C212" s="1175"/>
      <c r="D212" s="1388"/>
      <c r="E212" s="1358"/>
      <c r="F212" s="1358"/>
      <c r="G212" s="1358"/>
      <c r="H212" s="1358"/>
      <c r="I212" s="1358"/>
      <c r="J212" s="1358"/>
      <c r="K212" s="1357"/>
      <c r="L212" s="1357"/>
      <c r="M212" s="1410"/>
    </row>
    <row r="213" spans="2:13" ht="13.9" customHeight="1">
      <c r="B213" s="1409"/>
      <c r="C213" s="1175"/>
      <c r="D213" s="1388"/>
      <c r="E213" s="1358"/>
      <c r="F213" s="1358"/>
      <c r="G213" s="1358"/>
      <c r="H213" s="1358"/>
      <c r="I213" s="1358"/>
      <c r="J213" s="1358"/>
      <c r="K213" s="1357"/>
      <c r="L213" s="1357"/>
      <c r="M213" s="1410"/>
    </row>
    <row r="214" spans="2:13" ht="13.9" customHeight="1">
      <c r="B214" s="1409"/>
      <c r="C214" s="1175"/>
      <c r="D214" s="1388"/>
      <c r="E214" s="1358"/>
      <c r="F214" s="1358"/>
      <c r="G214" s="1358"/>
      <c r="H214" s="1358"/>
      <c r="I214" s="1358"/>
      <c r="J214" s="1358"/>
      <c r="K214" s="1357"/>
      <c r="L214" s="1357"/>
      <c r="M214" s="1410"/>
    </row>
    <row r="215" spans="2:13" ht="13.9" customHeight="1">
      <c r="B215" s="1409"/>
      <c r="C215" s="1175"/>
      <c r="D215" s="1388"/>
      <c r="E215" s="1358"/>
      <c r="F215" s="1358"/>
      <c r="G215" s="1358"/>
      <c r="H215" s="1358"/>
      <c r="I215" s="1358"/>
      <c r="J215" s="1358"/>
      <c r="K215" s="1357"/>
      <c r="L215" s="1357"/>
      <c r="M215" s="1410"/>
    </row>
    <row r="216" spans="2:13" ht="13.9" customHeight="1">
      <c r="B216" s="1409"/>
      <c r="C216" s="1175"/>
      <c r="D216" s="1388"/>
      <c r="E216" s="1358"/>
      <c r="F216" s="1358"/>
      <c r="G216" s="1358"/>
      <c r="H216" s="1358"/>
      <c r="I216" s="1358"/>
      <c r="J216" s="1358"/>
      <c r="K216" s="1357"/>
      <c r="L216" s="1357"/>
      <c r="M216" s="1410"/>
    </row>
    <row r="217" spans="2:13" ht="13.9" customHeight="1">
      <c r="B217" s="1409"/>
      <c r="C217" s="1175"/>
      <c r="D217" s="1388"/>
      <c r="E217" s="1358"/>
      <c r="F217" s="1358"/>
      <c r="G217" s="1358"/>
      <c r="H217" s="1358"/>
      <c r="I217" s="1358"/>
      <c r="J217" s="1358"/>
      <c r="K217" s="1357"/>
      <c r="L217" s="1357"/>
      <c r="M217" s="1410"/>
    </row>
    <row r="218" spans="2:13" ht="13.9" customHeight="1">
      <c r="B218" s="1409"/>
      <c r="C218" s="1175"/>
      <c r="D218" s="1388"/>
      <c r="E218" s="1358"/>
      <c r="F218" s="1358"/>
      <c r="G218" s="1358"/>
      <c r="H218" s="1358"/>
      <c r="I218" s="1358"/>
      <c r="J218" s="1358"/>
      <c r="K218" s="1357"/>
      <c r="L218" s="1357"/>
      <c r="M218" s="1410"/>
    </row>
    <row r="219" spans="2:13" ht="13.9" customHeight="1" thickBot="1">
      <c r="B219" s="1418"/>
      <c r="C219" s="1419"/>
      <c r="D219" s="1420"/>
      <c r="E219" s="1419"/>
      <c r="F219" s="1419"/>
      <c r="G219" s="1419"/>
      <c r="H219" s="1419"/>
      <c r="I219" s="1419"/>
      <c r="J219" s="1419"/>
      <c r="K219" s="1437"/>
      <c r="L219" s="1437"/>
      <c r="M219" s="1421"/>
    </row>
    <row r="220" spans="2:13" ht="13.9" customHeight="1">
      <c r="M220" t="s">
        <v>2844</v>
      </c>
    </row>
    <row r="221" spans="2:13" ht="13.9" customHeight="1">
      <c r="B221" s="48" t="s">
        <v>621</v>
      </c>
      <c r="C221" s="48"/>
      <c r="D221" s="48"/>
      <c r="E221" s="48"/>
      <c r="F221" s="48"/>
      <c r="G221" s="48"/>
      <c r="H221" s="48"/>
      <c r="I221" s="48"/>
      <c r="J221" s="48"/>
      <c r="K221" s="1426"/>
      <c r="L221" s="1426"/>
      <c r="M221" s="48"/>
    </row>
    <row r="222" spans="2:13" ht="13.9" customHeight="1" thickBot="1">
      <c r="B222" s="43" t="str">
        <f>'Data Sheet'!$A$63</f>
        <v>Annual Report of Central Hudson Gas &amp; Electric Corp.                                                                                                                                                                          Year ended December 31, 2013</v>
      </c>
      <c r="C222" s="135"/>
      <c r="D222" s="85"/>
      <c r="E222" s="129"/>
    </row>
    <row r="223" spans="2:13" ht="13.9" customHeight="1">
      <c r="B223" s="44"/>
      <c r="C223" s="45"/>
      <c r="D223" s="87"/>
      <c r="E223" s="45"/>
      <c r="F223" s="45"/>
      <c r="G223" s="45"/>
      <c r="H223" s="45"/>
      <c r="I223" s="45"/>
      <c r="J223" s="45"/>
      <c r="K223" s="1425"/>
      <c r="L223" s="1425"/>
      <c r="M223" s="46"/>
    </row>
    <row r="224" spans="2:13" ht="13.9" customHeight="1">
      <c r="B224" s="89" t="s">
        <v>2845</v>
      </c>
      <c r="C224" s="90"/>
      <c r="D224" s="121"/>
      <c r="E224" s="121"/>
      <c r="F224" s="121"/>
      <c r="G224" s="121"/>
      <c r="H224" s="121"/>
      <c r="I224" s="121"/>
      <c r="J224" s="48"/>
      <c r="K224" s="1426"/>
      <c r="L224" s="1426"/>
      <c r="M224" s="49"/>
    </row>
    <row r="225" spans="2:13" ht="13.9" customHeight="1">
      <c r="B225" s="89" t="s">
        <v>2408</v>
      </c>
      <c r="C225" s="90"/>
      <c r="D225" s="121"/>
      <c r="E225" s="136"/>
      <c r="F225" s="121"/>
      <c r="G225" s="121"/>
      <c r="H225" s="121"/>
      <c r="I225" s="121"/>
      <c r="J225" s="48"/>
      <c r="K225" s="1426"/>
      <c r="L225" s="1426"/>
      <c r="M225" s="49"/>
    </row>
    <row r="226" spans="2:13" ht="13.9" customHeight="1">
      <c r="B226" s="89" t="s">
        <v>611</v>
      </c>
      <c r="C226" s="90"/>
      <c r="D226" s="121"/>
      <c r="E226" s="136"/>
      <c r="F226" s="121"/>
      <c r="G226" s="121"/>
      <c r="H226" s="121"/>
      <c r="I226" s="121"/>
      <c r="J226" s="48"/>
      <c r="K226" s="1426"/>
      <c r="L226" s="1426"/>
      <c r="M226" s="49"/>
    </row>
    <row r="227" spans="2:13" ht="13.9" customHeight="1">
      <c r="B227" s="137" t="s">
        <v>2409</v>
      </c>
      <c r="C227" s="138"/>
      <c r="D227" s="139"/>
      <c r="E227" s="90"/>
      <c r="F227" s="90"/>
      <c r="G227" s="90"/>
      <c r="H227" s="90"/>
      <c r="I227" s="90"/>
      <c r="J227" s="90"/>
      <c r="K227" s="1427"/>
      <c r="L227" s="1427"/>
      <c r="M227" s="91"/>
    </row>
    <row r="228" spans="2:13" ht="13.9" customHeight="1">
      <c r="B228" s="140"/>
      <c r="C228" s="141"/>
      <c r="D228" s="142"/>
      <c r="E228" s="143"/>
      <c r="F228" s="143"/>
      <c r="G228" s="143"/>
      <c r="H228" s="143"/>
      <c r="I228" s="143"/>
      <c r="J228" s="143"/>
      <c r="K228" s="1428"/>
      <c r="L228" s="1428"/>
      <c r="M228" s="144"/>
    </row>
    <row r="229" spans="2:13" ht="13.9" customHeight="1">
      <c r="B229" s="92"/>
      <c r="C229" s="85"/>
      <c r="D229" s="131"/>
      <c r="M229" s="51"/>
    </row>
    <row r="230" spans="2:13" ht="13.9" customHeight="1">
      <c r="B230" s="92"/>
      <c r="C230" s="85"/>
      <c r="D230" s="131"/>
      <c r="M230" s="51"/>
    </row>
    <row r="231" spans="2:13" ht="13.9" customHeight="1">
      <c r="B231" s="92"/>
      <c r="C231" s="85"/>
      <c r="D231" s="131"/>
      <c r="M231" s="51"/>
    </row>
    <row r="232" spans="2:13" ht="13.9" customHeight="1">
      <c r="B232" s="92"/>
      <c r="C232" s="159"/>
      <c r="D232" s="131"/>
      <c r="M232" s="51"/>
    </row>
    <row r="233" spans="2:13" ht="13.9" customHeight="1">
      <c r="B233" s="92"/>
      <c r="C233" s="168"/>
      <c r="D233" s="169"/>
      <c r="M233" s="51"/>
    </row>
    <row r="234" spans="2:13" ht="13.9" customHeight="1">
      <c r="B234" s="92"/>
      <c r="C234" s="85"/>
      <c r="D234" s="131"/>
      <c r="M234" s="51"/>
    </row>
    <row r="235" spans="2:13" ht="13.9" customHeight="1">
      <c r="B235" s="92"/>
      <c r="C235" s="85"/>
      <c r="D235" s="131"/>
      <c r="M235" s="51"/>
    </row>
    <row r="236" spans="2:13" ht="13.9" customHeight="1">
      <c r="B236" s="92"/>
      <c r="C236" s="85"/>
      <c r="D236" s="131"/>
      <c r="M236" s="51"/>
    </row>
    <row r="237" spans="2:13" ht="13.9" customHeight="1">
      <c r="B237" s="92"/>
      <c r="C237" s="85"/>
      <c r="D237" s="131"/>
      <c r="M237" s="51"/>
    </row>
    <row r="238" spans="2:13" ht="13.9" customHeight="1">
      <c r="B238" s="92"/>
      <c r="C238" s="85"/>
      <c r="D238" s="169"/>
      <c r="M238" s="51"/>
    </row>
    <row r="239" spans="2:13" ht="13.9" customHeight="1">
      <c r="B239" s="92"/>
      <c r="C239" s="85"/>
      <c r="D239" s="132"/>
      <c r="M239" s="51"/>
    </row>
    <row r="240" spans="2:13" ht="13.9" customHeight="1">
      <c r="B240" s="92"/>
      <c r="C240" s="85"/>
      <c r="D240" s="132"/>
      <c r="M240" s="51"/>
    </row>
    <row r="241" spans="2:13" ht="13.9" customHeight="1">
      <c r="B241" s="92"/>
      <c r="C241" s="85"/>
      <c r="D241" s="132"/>
      <c r="M241" s="51"/>
    </row>
    <row r="242" spans="2:13" ht="13.9" customHeight="1">
      <c r="B242" s="92"/>
      <c r="C242" s="85"/>
      <c r="D242" s="132"/>
      <c r="M242" s="51"/>
    </row>
    <row r="243" spans="2:13" ht="13.9" customHeight="1">
      <c r="B243" s="92"/>
      <c r="C243" s="85"/>
      <c r="D243" s="132"/>
      <c r="M243" s="51"/>
    </row>
    <row r="244" spans="2:13" ht="13.9" customHeight="1">
      <c r="B244" s="92"/>
      <c r="C244" s="85"/>
      <c r="D244" s="132"/>
      <c r="M244" s="51"/>
    </row>
    <row r="245" spans="2:13" ht="13.9" customHeight="1">
      <c r="B245" s="92"/>
      <c r="C245" s="85"/>
      <c r="D245" s="132"/>
      <c r="M245" s="51"/>
    </row>
    <row r="246" spans="2:13" ht="13.9" customHeight="1">
      <c r="B246" s="92"/>
      <c r="C246" s="85"/>
      <c r="D246" s="132"/>
      <c r="M246" s="51"/>
    </row>
    <row r="247" spans="2:13" ht="13.9" customHeight="1">
      <c r="B247" s="92"/>
      <c r="C247" s="85"/>
      <c r="D247" s="132"/>
      <c r="M247" s="51"/>
    </row>
    <row r="248" spans="2:13" ht="13.9" customHeight="1">
      <c r="B248" s="92"/>
      <c r="C248" s="85"/>
      <c r="D248" s="132"/>
      <c r="M248" s="51"/>
    </row>
    <row r="249" spans="2:13" ht="13.9" customHeight="1">
      <c r="B249" s="92"/>
      <c r="C249" s="85"/>
      <c r="D249" s="132"/>
      <c r="M249" s="51"/>
    </row>
    <row r="250" spans="2:13" ht="13.9" customHeight="1">
      <c r="B250" s="92"/>
      <c r="C250" s="85"/>
      <c r="D250" s="132"/>
      <c r="M250" s="51"/>
    </row>
    <row r="251" spans="2:13" ht="13.9" customHeight="1">
      <c r="B251" s="92"/>
      <c r="C251" s="85"/>
      <c r="D251" s="132"/>
      <c r="M251" s="51"/>
    </row>
    <row r="252" spans="2:13" ht="13.9" customHeight="1">
      <c r="B252" s="92"/>
      <c r="C252" s="85"/>
      <c r="D252" s="132"/>
      <c r="M252" s="51"/>
    </row>
    <row r="253" spans="2:13" ht="13.9" customHeight="1">
      <c r="B253" s="92"/>
      <c r="C253" s="168"/>
      <c r="D253" s="132"/>
      <c r="M253" s="51"/>
    </row>
    <row r="254" spans="2:13" ht="13.9" customHeight="1">
      <c r="B254" s="92"/>
      <c r="C254" s="85"/>
      <c r="D254" s="131"/>
      <c r="M254" s="51"/>
    </row>
    <row r="255" spans="2:13" ht="13.9" customHeight="1">
      <c r="B255" s="92"/>
      <c r="C255" s="85"/>
      <c r="D255" s="131"/>
      <c r="M255" s="51"/>
    </row>
    <row r="256" spans="2:13" ht="13.9" customHeight="1">
      <c r="B256" s="92"/>
      <c r="C256" s="85"/>
      <c r="D256" s="131"/>
      <c r="M256" s="51"/>
    </row>
    <row r="257" spans="2:13" ht="13.9" customHeight="1">
      <c r="B257" s="92"/>
      <c r="C257" s="85"/>
      <c r="D257" s="131"/>
      <c r="M257" s="51"/>
    </row>
    <row r="258" spans="2:13" ht="13.9" customHeight="1">
      <c r="B258" s="92"/>
      <c r="C258" s="85"/>
      <c r="D258" s="131"/>
      <c r="M258" s="51"/>
    </row>
    <row r="259" spans="2:13" ht="13.9" customHeight="1">
      <c r="B259" s="92"/>
      <c r="C259" s="85"/>
      <c r="D259" s="131"/>
      <c r="M259" s="51"/>
    </row>
    <row r="260" spans="2:13" ht="13.9" customHeight="1">
      <c r="B260" s="92"/>
      <c r="C260" s="85"/>
      <c r="D260" s="131"/>
      <c r="M260" s="51"/>
    </row>
    <row r="261" spans="2:13" ht="13.9" customHeight="1">
      <c r="B261" s="92"/>
      <c r="C261" s="85"/>
      <c r="D261" s="131"/>
      <c r="M261" s="51"/>
    </row>
    <row r="262" spans="2:13" ht="13.9" customHeight="1">
      <c r="B262" s="92"/>
      <c r="C262" s="85"/>
      <c r="D262" s="131"/>
      <c r="M262" s="51"/>
    </row>
    <row r="263" spans="2:13" ht="13.9" customHeight="1">
      <c r="B263" s="92"/>
      <c r="C263" s="85"/>
      <c r="D263" s="131"/>
      <c r="M263" s="51"/>
    </row>
    <row r="264" spans="2:13" ht="13.9" customHeight="1">
      <c r="B264" s="92"/>
      <c r="C264" s="85"/>
      <c r="D264" s="131"/>
      <c r="M264" s="51"/>
    </row>
    <row r="265" spans="2:13" ht="13.9" customHeight="1">
      <c r="B265" s="92"/>
      <c r="C265" s="85"/>
      <c r="D265" s="131"/>
      <c r="M265" s="51"/>
    </row>
    <row r="266" spans="2:13" ht="13.9" customHeight="1">
      <c r="B266" s="92"/>
      <c r="C266" s="85"/>
      <c r="D266" s="131"/>
      <c r="M266" s="51"/>
    </row>
    <row r="267" spans="2:13" ht="13.9" customHeight="1">
      <c r="B267" s="92"/>
      <c r="C267" s="85"/>
      <c r="D267" s="131"/>
      <c r="M267" s="51"/>
    </row>
    <row r="268" spans="2:13" ht="13.9" customHeight="1">
      <c r="B268" s="50"/>
      <c r="D268" s="131"/>
      <c r="M268" s="51"/>
    </row>
    <row r="269" spans="2:13" ht="13.9" customHeight="1">
      <c r="B269" s="50"/>
      <c r="D269" s="131"/>
      <c r="M269" s="51"/>
    </row>
    <row r="270" spans="2:13" ht="13.9" customHeight="1">
      <c r="B270" s="50"/>
      <c r="D270" s="131"/>
      <c r="M270" s="51"/>
    </row>
    <row r="271" spans="2:13" ht="13.9" customHeight="1" thickBot="1">
      <c r="B271" s="133"/>
      <c r="C271" s="61"/>
      <c r="D271" s="134"/>
      <c r="E271" s="61"/>
      <c r="F271" s="61"/>
      <c r="G271" s="61"/>
      <c r="H271" s="61"/>
      <c r="I271" s="61"/>
      <c r="J271" s="61"/>
      <c r="K271" s="1433"/>
      <c r="L271" s="1433"/>
      <c r="M271" s="62"/>
    </row>
    <row r="272" spans="2:13" ht="13.9" customHeight="1">
      <c r="D272" s="131"/>
      <c r="M272" t="s">
        <v>2844</v>
      </c>
    </row>
    <row r="273" spans="2:13" ht="13.9" customHeight="1">
      <c r="B273" s="48" t="s">
        <v>622</v>
      </c>
      <c r="C273" s="48"/>
      <c r="D273" s="48"/>
      <c r="E273" s="48"/>
      <c r="F273" s="48"/>
      <c r="G273" s="48"/>
      <c r="H273" s="48"/>
      <c r="I273" s="48"/>
      <c r="J273" s="48"/>
      <c r="K273" s="1426"/>
      <c r="L273" s="1426"/>
      <c r="M273" s="48"/>
    </row>
    <row r="274" spans="2:13" ht="13.9" customHeight="1" thickBot="1">
      <c r="B274" s="43" t="str">
        <f>'Data Sheet'!$A$63</f>
        <v>Annual Report of Central Hudson Gas &amp; Electric Corp.                                                                                                                                                                          Year ended December 31, 2013</v>
      </c>
      <c r="C274" s="135"/>
      <c r="D274" s="85"/>
      <c r="E274" s="129"/>
    </row>
    <row r="275" spans="2:13" ht="13.9" customHeight="1">
      <c r="B275" s="44"/>
      <c r="C275" s="45"/>
      <c r="D275" s="87"/>
      <c r="E275" s="45"/>
      <c r="F275" s="45"/>
      <c r="G275" s="45"/>
      <c r="H275" s="45"/>
      <c r="I275" s="45"/>
      <c r="J275" s="45"/>
      <c r="K275" s="1425"/>
      <c r="L275" s="1425"/>
      <c r="M275" s="46"/>
    </row>
    <row r="276" spans="2:13" ht="13.9" customHeight="1">
      <c r="B276" s="89" t="s">
        <v>2845</v>
      </c>
      <c r="C276" s="90"/>
      <c r="D276" s="121"/>
      <c r="E276" s="121"/>
      <c r="F276" s="121"/>
      <c r="G276" s="121"/>
      <c r="H276" s="121"/>
      <c r="I276" s="121"/>
      <c r="J276" s="48"/>
      <c r="K276" s="1426"/>
      <c r="L276" s="1426"/>
      <c r="M276" s="49"/>
    </row>
    <row r="277" spans="2:13" ht="13.9" customHeight="1">
      <c r="B277" s="89" t="s">
        <v>2408</v>
      </c>
      <c r="C277" s="90"/>
      <c r="D277" s="121"/>
      <c r="E277" s="136"/>
      <c r="F277" s="121"/>
      <c r="G277" s="121"/>
      <c r="H277" s="121"/>
      <c r="I277" s="121"/>
      <c r="J277" s="48"/>
      <c r="K277" s="1426"/>
      <c r="L277" s="1426"/>
      <c r="M277" s="49"/>
    </row>
    <row r="278" spans="2:13" ht="13.9" customHeight="1">
      <c r="B278" s="137" t="s">
        <v>2409</v>
      </c>
      <c r="C278" s="138"/>
      <c r="D278" s="139"/>
      <c r="E278" s="90"/>
      <c r="F278" s="90"/>
      <c r="G278" s="90"/>
      <c r="H278" s="90"/>
      <c r="I278" s="90"/>
      <c r="J278" s="90"/>
      <c r="K278" s="1427"/>
      <c r="L278" s="1427"/>
      <c r="M278" s="91"/>
    </row>
    <row r="279" spans="2:13" ht="13.9" customHeight="1">
      <c r="B279" s="140" t="s">
        <v>2410</v>
      </c>
      <c r="C279" s="141"/>
      <c r="D279" s="142"/>
      <c r="E279" s="143"/>
      <c r="F279" s="143"/>
      <c r="G279" s="143"/>
      <c r="H279" s="143"/>
      <c r="I279" s="143"/>
      <c r="J279" s="143"/>
      <c r="K279" s="1428"/>
      <c r="L279" s="1428"/>
      <c r="M279" s="144"/>
    </row>
    <row r="280" spans="2:13" ht="13.9" customHeight="1">
      <c r="B280" s="170" t="s">
        <v>2411</v>
      </c>
      <c r="C280" s="108"/>
      <c r="D280" s="847" t="s">
        <v>2412</v>
      </c>
      <c r="E280" s="147"/>
      <c r="F280" s="855" t="s">
        <v>2413</v>
      </c>
      <c r="G280" s="147"/>
      <c r="H280" s="147"/>
      <c r="I280" s="147"/>
      <c r="J280" s="147"/>
      <c r="K280" s="1429" t="s">
        <v>2414</v>
      </c>
      <c r="L280" s="1429" t="s">
        <v>2415</v>
      </c>
      <c r="M280" s="57" t="s">
        <v>2416</v>
      </c>
    </row>
    <row r="281" spans="2:13" ht="13.9" customHeight="1">
      <c r="B281" s="176" t="s">
        <v>2417</v>
      </c>
      <c r="C281" s="517" t="s">
        <v>2222</v>
      </c>
      <c r="D281" s="947" t="s">
        <v>2418</v>
      </c>
      <c r="E281" s="856" t="s">
        <v>2419</v>
      </c>
      <c r="F281" s="856" t="s">
        <v>2418</v>
      </c>
      <c r="G281" s="150"/>
      <c r="H281" s="150"/>
      <c r="I281" s="150"/>
      <c r="J281" s="150"/>
      <c r="K281" s="1430" t="s">
        <v>2420</v>
      </c>
      <c r="L281" s="1430" t="s">
        <v>2421</v>
      </c>
      <c r="M281" s="857" t="s">
        <v>2422</v>
      </c>
    </row>
    <row r="282" spans="2:13" ht="13.9" customHeight="1">
      <c r="B282" s="170">
        <v>1</v>
      </c>
      <c r="C282" s="948" t="s">
        <v>623</v>
      </c>
      <c r="D282" s="146"/>
      <c r="E282" s="147"/>
      <c r="F282" s="147"/>
      <c r="G282" s="147"/>
      <c r="H282" s="147"/>
      <c r="I282" s="147"/>
      <c r="J282" s="147"/>
      <c r="K282" s="1339"/>
      <c r="L282" s="1339"/>
      <c r="M282" s="51"/>
    </row>
    <row r="283" spans="2:13" ht="13.9" customHeight="1">
      <c r="B283" s="170">
        <v>2</v>
      </c>
      <c r="C283" s="152" t="s">
        <v>624</v>
      </c>
      <c r="D283" s="1375">
        <v>97375</v>
      </c>
      <c r="E283" s="157"/>
      <c r="F283" s="1377">
        <f>SUM(D283:E283)</f>
        <v>97375</v>
      </c>
      <c r="G283" s="157"/>
      <c r="H283" s="157"/>
      <c r="I283" s="157"/>
      <c r="J283" s="157"/>
      <c r="K283" s="1338">
        <v>0</v>
      </c>
      <c r="L283" s="1338"/>
      <c r="M283" s="1370">
        <f>SUM(F283:K283)</f>
        <v>97375</v>
      </c>
    </row>
    <row r="284" spans="2:13" ht="13.9" customHeight="1">
      <c r="B284" s="170">
        <v>3</v>
      </c>
      <c r="C284" s="152"/>
      <c r="D284" s="171"/>
      <c r="E284" s="147"/>
      <c r="F284" s="147"/>
      <c r="G284" s="147"/>
      <c r="H284" s="147"/>
      <c r="I284" s="147"/>
      <c r="J284" s="147"/>
      <c r="K284" s="1339"/>
      <c r="L284" s="1339"/>
      <c r="M284" s="51"/>
    </row>
    <row r="285" spans="2:13" ht="13.9" customHeight="1">
      <c r="B285" s="170">
        <v>4</v>
      </c>
      <c r="C285" s="152"/>
      <c r="D285" s="172"/>
      <c r="E285" s="147"/>
      <c r="F285" s="147"/>
      <c r="G285" s="147"/>
      <c r="H285" s="147"/>
      <c r="I285" s="147"/>
      <c r="J285" s="147"/>
      <c r="K285" s="1339"/>
      <c r="L285" s="1339"/>
      <c r="M285" s="51"/>
    </row>
    <row r="286" spans="2:13" ht="13.9" customHeight="1">
      <c r="B286" s="170">
        <v>5</v>
      </c>
      <c r="C286" s="108"/>
      <c r="D286" s="146"/>
      <c r="E286" s="147"/>
      <c r="F286" s="147"/>
      <c r="G286" s="147"/>
      <c r="H286" s="147"/>
      <c r="I286" s="147"/>
      <c r="J286" s="147"/>
      <c r="K286" s="1339"/>
      <c r="L286" s="1339"/>
      <c r="M286" s="51"/>
    </row>
    <row r="287" spans="2:13" ht="13.9" customHeight="1">
      <c r="B287" s="170">
        <v>6</v>
      </c>
      <c r="C287" s="108"/>
      <c r="D287" s="146"/>
      <c r="E287" s="147"/>
      <c r="F287" s="147"/>
      <c r="G287" s="147"/>
      <c r="H287" s="147"/>
      <c r="I287" s="147"/>
      <c r="J287" s="147"/>
      <c r="K287" s="1339"/>
      <c r="L287" s="1339"/>
      <c r="M287" s="51"/>
    </row>
    <row r="288" spans="2:13" ht="13.9" customHeight="1">
      <c r="B288" s="170">
        <v>7</v>
      </c>
      <c r="C288" s="108"/>
      <c r="D288" s="146"/>
      <c r="E288" s="147"/>
      <c r="F288" s="147"/>
      <c r="G288" s="147"/>
      <c r="H288" s="147"/>
      <c r="I288" s="147"/>
      <c r="J288" s="147"/>
      <c r="K288" s="1339"/>
      <c r="L288" s="1339"/>
      <c r="M288" s="51"/>
    </row>
    <row r="289" spans="2:13" ht="13.9" customHeight="1">
      <c r="B289" s="170">
        <v>8</v>
      </c>
      <c r="C289" s="152" t="s">
        <v>625</v>
      </c>
      <c r="D289" s="1376">
        <v>-115187</v>
      </c>
      <c r="E289" s="147"/>
      <c r="F289" s="1339">
        <f>SUM(D289:E289)</f>
        <v>-115187</v>
      </c>
      <c r="G289" s="147"/>
      <c r="H289" s="147"/>
      <c r="I289" s="147"/>
      <c r="J289" s="147"/>
      <c r="K289" s="1339">
        <v>0</v>
      </c>
      <c r="L289" s="1339"/>
      <c r="M289" s="1380">
        <f>SUM(F289:K289)</f>
        <v>-115187</v>
      </c>
    </row>
    <row r="290" spans="2:13" ht="13.9" customHeight="1">
      <c r="B290" s="170">
        <v>9</v>
      </c>
      <c r="C290" s="108"/>
      <c r="D290" s="171"/>
      <c r="E290" s="147"/>
      <c r="F290" s="147"/>
      <c r="G290" s="147"/>
      <c r="H290" s="147"/>
      <c r="I290" s="147"/>
      <c r="J290" s="147"/>
      <c r="K290" s="1339"/>
      <c r="L290" s="1339"/>
      <c r="M290" s="51"/>
    </row>
    <row r="291" spans="2:13" ht="13.9" customHeight="1">
      <c r="B291" s="170">
        <v>10</v>
      </c>
      <c r="C291" s="108"/>
      <c r="D291" s="171"/>
      <c r="E291" s="147"/>
      <c r="F291" s="147"/>
      <c r="G291" s="147"/>
      <c r="H291" s="147"/>
      <c r="I291" s="147"/>
      <c r="J291" s="147"/>
      <c r="K291" s="1339"/>
      <c r="L291" s="1339"/>
      <c r="M291" s="51"/>
    </row>
    <row r="292" spans="2:13" ht="13.9" customHeight="1">
      <c r="B292" s="170">
        <v>11</v>
      </c>
      <c r="C292" s="108"/>
      <c r="D292" s="171"/>
      <c r="E292" s="147"/>
      <c r="F292" s="147"/>
      <c r="G292" s="147"/>
      <c r="H292" s="147"/>
      <c r="I292" s="147"/>
      <c r="J292" s="147"/>
      <c r="K292" s="1339"/>
      <c r="L292" s="1339"/>
      <c r="M292" s="51"/>
    </row>
    <row r="293" spans="2:13" ht="13.9" customHeight="1">
      <c r="B293" s="170">
        <v>12</v>
      </c>
      <c r="C293" s="108"/>
      <c r="D293" s="172"/>
      <c r="E293" s="147"/>
      <c r="F293" s="147"/>
      <c r="G293" s="147"/>
      <c r="H293" s="147"/>
      <c r="I293" s="147"/>
      <c r="J293" s="147"/>
      <c r="K293" s="1339"/>
      <c r="L293" s="1339"/>
      <c r="M293" s="51"/>
    </row>
    <row r="294" spans="2:13" ht="13.9" customHeight="1">
      <c r="B294" s="170">
        <v>13</v>
      </c>
      <c r="C294" s="108"/>
      <c r="D294" s="172"/>
      <c r="E294" s="147"/>
      <c r="F294" s="147"/>
      <c r="G294" s="147"/>
      <c r="H294" s="147"/>
      <c r="I294" s="147"/>
      <c r="J294" s="147"/>
      <c r="K294" s="1339"/>
      <c r="L294" s="1339"/>
      <c r="M294" s="51"/>
    </row>
    <row r="295" spans="2:13" ht="13.9" customHeight="1">
      <c r="B295" s="170">
        <v>14</v>
      </c>
      <c r="C295" s="152" t="s">
        <v>626</v>
      </c>
      <c r="D295" s="187">
        <v>7839</v>
      </c>
      <c r="E295" s="147"/>
      <c r="F295" s="1339">
        <f>SUM(D295:E295)</f>
        <v>7839</v>
      </c>
      <c r="G295" s="147"/>
      <c r="H295" s="147"/>
      <c r="I295" s="147"/>
      <c r="J295" s="147"/>
      <c r="K295" s="1339">
        <v>0</v>
      </c>
      <c r="L295" s="1339"/>
      <c r="M295" s="1380">
        <f>SUM(F295:K295)</f>
        <v>7839</v>
      </c>
    </row>
    <row r="296" spans="2:13" ht="13.9" customHeight="1">
      <c r="B296" s="170">
        <v>15</v>
      </c>
      <c r="C296" s="108"/>
      <c r="D296" s="172"/>
      <c r="E296" s="147"/>
      <c r="F296" s="147"/>
      <c r="G296" s="147"/>
      <c r="H296" s="147"/>
      <c r="I296" s="147"/>
      <c r="J296" s="147"/>
      <c r="K296" s="1339"/>
      <c r="L296" s="1339"/>
      <c r="M296" s="51"/>
    </row>
    <row r="297" spans="2:13" ht="13.9" customHeight="1">
      <c r="B297" s="170">
        <v>16</v>
      </c>
      <c r="C297" s="108"/>
      <c r="D297" s="172"/>
      <c r="E297" s="147"/>
      <c r="F297" s="147"/>
      <c r="G297" s="147"/>
      <c r="H297" s="147"/>
      <c r="I297" s="147"/>
      <c r="J297" s="147"/>
      <c r="K297" s="1339"/>
      <c r="L297" s="1339"/>
      <c r="M297" s="51"/>
    </row>
    <row r="298" spans="2:13" ht="13.9" customHeight="1">
      <c r="B298" s="170">
        <v>17</v>
      </c>
      <c r="C298" s="108"/>
      <c r="D298" s="184"/>
      <c r="E298" s="150"/>
      <c r="F298" s="150"/>
      <c r="G298" s="150"/>
      <c r="H298" s="150"/>
      <c r="I298" s="150"/>
      <c r="J298" s="150"/>
      <c r="K298" s="1445"/>
      <c r="L298" s="1339"/>
      <c r="M298" s="144"/>
    </row>
    <row r="299" spans="2:13" ht="13.9" customHeight="1">
      <c r="B299" s="170">
        <v>18</v>
      </c>
      <c r="C299" s="108" t="s">
        <v>627</v>
      </c>
      <c r="D299" s="172"/>
      <c r="E299" s="147"/>
      <c r="F299" s="147"/>
      <c r="G299" s="147"/>
      <c r="H299" s="147"/>
      <c r="I299" s="147"/>
      <c r="J299" s="147"/>
      <c r="K299" s="1339"/>
      <c r="L299" s="1339"/>
      <c r="M299" s="51"/>
    </row>
    <row r="300" spans="2:13" ht="13.9" customHeight="1">
      <c r="B300" s="170">
        <v>19</v>
      </c>
      <c r="C300" s="108" t="s">
        <v>628</v>
      </c>
      <c r="D300" s="187">
        <f t="shared" ref="D300:K300" si="3">SUM(D283:D298)</f>
        <v>-9973</v>
      </c>
      <c r="E300" s="187">
        <f t="shared" si="3"/>
        <v>0</v>
      </c>
      <c r="F300" s="187">
        <f>SUM(F283:F298)</f>
        <v>-9973</v>
      </c>
      <c r="G300" s="187">
        <f t="shared" si="3"/>
        <v>0</v>
      </c>
      <c r="H300" s="187">
        <f t="shared" si="3"/>
        <v>0</v>
      </c>
      <c r="I300" s="187">
        <f t="shared" si="3"/>
        <v>0</v>
      </c>
      <c r="J300" s="187">
        <f t="shared" si="3"/>
        <v>0</v>
      </c>
      <c r="K300" s="1446">
        <f t="shared" si="3"/>
        <v>0</v>
      </c>
      <c r="L300" s="1338"/>
      <c r="M300" s="189">
        <f>SUM(M283:M298)</f>
        <v>-9973</v>
      </c>
    </row>
    <row r="301" spans="2:13" ht="13.9" customHeight="1">
      <c r="B301" s="170">
        <v>20</v>
      </c>
      <c r="C301" s="108"/>
      <c r="D301" s="172"/>
      <c r="E301" s="147"/>
      <c r="F301" s="147"/>
      <c r="G301" s="147"/>
      <c r="H301" s="147"/>
      <c r="I301" s="147"/>
      <c r="J301" s="147"/>
      <c r="K301" s="1339"/>
      <c r="L301" s="1339"/>
      <c r="M301" s="51"/>
    </row>
    <row r="302" spans="2:13" ht="13.9" customHeight="1">
      <c r="B302" s="170">
        <v>21</v>
      </c>
      <c r="C302" s="108"/>
      <c r="D302" s="172"/>
      <c r="E302" s="147"/>
      <c r="F302" s="147"/>
      <c r="G302" s="147"/>
      <c r="H302" s="147"/>
      <c r="I302" s="147"/>
      <c r="J302" s="147"/>
      <c r="K302" s="1339"/>
      <c r="L302" s="1339"/>
      <c r="M302" s="51"/>
    </row>
    <row r="303" spans="2:13" ht="13.9" customHeight="1">
      <c r="B303" s="170">
        <v>22</v>
      </c>
      <c r="C303" s="108" t="s">
        <v>629</v>
      </c>
      <c r="D303" s="172"/>
      <c r="E303" s="147"/>
      <c r="F303" s="147"/>
      <c r="G303" s="147"/>
      <c r="H303" s="147"/>
      <c r="I303" s="147"/>
      <c r="J303" s="147"/>
      <c r="K303" s="1339"/>
      <c r="L303" s="1339"/>
      <c r="M303" s="51"/>
    </row>
    <row r="304" spans="2:13" ht="13.9" customHeight="1">
      <c r="B304" s="170">
        <v>23</v>
      </c>
      <c r="C304" s="85" t="s">
        <v>630</v>
      </c>
      <c r="D304" s="1378">
        <v>24352</v>
      </c>
      <c r="F304" s="1379">
        <f>SUM(D304:E304)</f>
        <v>24352</v>
      </c>
      <c r="H304" s="174"/>
      <c r="J304" s="174"/>
      <c r="L304" s="1379"/>
      <c r="M304" s="1380">
        <f>SUM(F304:K304)</f>
        <v>24352</v>
      </c>
    </row>
    <row r="305" spans="2:13" ht="13.9" customHeight="1">
      <c r="B305" s="170">
        <v>24</v>
      </c>
      <c r="C305" s="85"/>
      <c r="D305" s="173"/>
      <c r="F305" s="174"/>
      <c r="H305" s="174"/>
      <c r="J305" s="174"/>
      <c r="L305" s="1379"/>
      <c r="M305" s="51"/>
    </row>
    <row r="306" spans="2:13" ht="13.9" customHeight="1">
      <c r="B306" s="170">
        <v>25</v>
      </c>
      <c r="C306" s="108" t="s">
        <v>629</v>
      </c>
      <c r="D306" s="173"/>
      <c r="F306" s="174"/>
      <c r="H306" s="174"/>
      <c r="J306" s="174"/>
      <c r="L306" s="1379"/>
      <c r="M306" s="51"/>
    </row>
    <row r="307" spans="2:13" ht="13.9" customHeight="1">
      <c r="B307" s="176">
        <v>26</v>
      </c>
      <c r="C307" s="85" t="s">
        <v>631</v>
      </c>
      <c r="D307" s="190">
        <f t="shared" ref="D307:K307" si="4">D300+D304</f>
        <v>14379</v>
      </c>
      <c r="E307" s="190">
        <f t="shared" si="4"/>
        <v>0</v>
      </c>
      <c r="F307" s="190">
        <f t="shared" si="4"/>
        <v>14379</v>
      </c>
      <c r="G307" s="190">
        <f t="shared" si="4"/>
        <v>0</v>
      </c>
      <c r="H307" s="190">
        <f t="shared" si="4"/>
        <v>0</v>
      </c>
      <c r="I307" s="190">
        <f t="shared" si="4"/>
        <v>0</v>
      </c>
      <c r="J307" s="190">
        <f t="shared" si="4"/>
        <v>0</v>
      </c>
      <c r="K307" s="1447">
        <f t="shared" si="4"/>
        <v>0</v>
      </c>
      <c r="L307" s="1440"/>
      <c r="M307" s="1381">
        <f>M300+M304</f>
        <v>14379</v>
      </c>
    </row>
    <row r="308" spans="2:13" ht="13.9" customHeight="1">
      <c r="B308" s="92"/>
      <c r="C308" s="96"/>
      <c r="D308" s="180"/>
      <c r="E308" s="181"/>
      <c r="F308" s="181"/>
      <c r="G308" s="181"/>
      <c r="H308" s="181"/>
      <c r="I308" s="181"/>
      <c r="J308" s="181"/>
      <c r="K308" s="1441"/>
      <c r="L308" s="1441"/>
      <c r="M308" s="182"/>
    </row>
    <row r="309" spans="2:13" ht="13.9" customHeight="1">
      <c r="B309" s="92"/>
      <c r="C309" s="90" t="s">
        <v>611</v>
      </c>
      <c r="D309" s="183"/>
      <c r="E309" s="48"/>
      <c r="F309" s="48"/>
      <c r="G309" s="48"/>
      <c r="H309" s="48"/>
      <c r="I309" s="48"/>
      <c r="J309" s="48"/>
      <c r="K309" s="1426"/>
      <c r="L309" s="1426"/>
      <c r="M309" s="49"/>
    </row>
    <row r="310" spans="2:13" ht="13.9" customHeight="1">
      <c r="B310" s="92"/>
      <c r="C310" s="85"/>
      <c r="D310" s="131"/>
      <c r="M310" s="51"/>
    </row>
    <row r="311" spans="2:13" ht="13.9" customHeight="1">
      <c r="B311" s="92"/>
      <c r="C311" s="85"/>
      <c r="D311" s="131"/>
      <c r="M311" s="51"/>
    </row>
    <row r="312" spans="2:13" ht="13.9" customHeight="1">
      <c r="B312" s="92"/>
      <c r="C312" s="85"/>
      <c r="D312" s="131"/>
      <c r="M312" s="51"/>
    </row>
    <row r="313" spans="2:13" ht="13.9" customHeight="1">
      <c r="B313" s="92"/>
      <c r="C313" s="85"/>
      <c r="D313" s="131"/>
      <c r="M313" s="51"/>
    </row>
    <row r="314" spans="2:13" ht="13.9" customHeight="1">
      <c r="B314" s="92"/>
      <c r="D314" s="131"/>
      <c r="M314" s="51"/>
    </row>
    <row r="315" spans="2:13" ht="13.9" customHeight="1">
      <c r="B315" s="50"/>
      <c r="D315" s="131"/>
      <c r="M315" s="51"/>
    </row>
    <row r="316" spans="2:13" ht="13.9" customHeight="1">
      <c r="B316" s="50"/>
      <c r="D316" s="131"/>
      <c r="M316" s="51"/>
    </row>
    <row r="317" spans="2:13" ht="13.9" customHeight="1">
      <c r="B317" s="50"/>
      <c r="D317" s="131"/>
      <c r="M317" s="51"/>
    </row>
    <row r="318" spans="2:13" ht="13.9" customHeight="1">
      <c r="B318" s="50"/>
      <c r="D318" s="131"/>
      <c r="M318" s="51"/>
    </row>
    <row r="319" spans="2:13" ht="13.9" customHeight="1">
      <c r="B319" s="50"/>
      <c r="D319" s="131"/>
      <c r="M319" s="51"/>
    </row>
    <row r="320" spans="2:13" ht="13.9" customHeight="1">
      <c r="B320" s="50"/>
      <c r="D320" s="131"/>
      <c r="M320" s="51"/>
    </row>
    <row r="321" spans="2:13" ht="13.9" customHeight="1">
      <c r="B321" s="50"/>
      <c r="D321" s="131"/>
      <c r="M321" s="51"/>
    </row>
    <row r="322" spans="2:13" ht="13.9" customHeight="1" thickBot="1">
      <c r="B322" s="133"/>
      <c r="C322" s="61"/>
      <c r="D322" s="134"/>
      <c r="E322" s="61"/>
      <c r="F322" s="61"/>
      <c r="G322" s="61"/>
      <c r="H322" s="61"/>
      <c r="I322" s="61"/>
      <c r="J322" s="61"/>
      <c r="K322" s="1433"/>
      <c r="L322" s="1433"/>
      <c r="M322" s="62"/>
    </row>
    <row r="323" spans="2:13" ht="13.9" customHeight="1">
      <c r="M323" t="s">
        <v>2844</v>
      </c>
    </row>
    <row r="324" spans="2:13" ht="13.9" customHeight="1">
      <c r="B324" s="48" t="s">
        <v>632</v>
      </c>
      <c r="C324" s="48"/>
      <c r="D324" s="48"/>
      <c r="E324" s="48"/>
      <c r="F324" s="48"/>
      <c r="G324" s="48"/>
      <c r="H324" s="48"/>
      <c r="I324" s="48"/>
      <c r="J324" s="48"/>
      <c r="K324" s="1426"/>
      <c r="L324" s="1426"/>
      <c r="M324" s="48"/>
    </row>
    <row r="325" spans="2:13" ht="15" customHeight="1"/>
    <row r="326" spans="2:13" ht="15" customHeight="1"/>
    <row r="327" spans="2:13" ht="15" customHeight="1"/>
    <row r="328" spans="2:13" ht="15" customHeight="1"/>
    <row r="329" spans="2:13" ht="15" customHeight="1"/>
    <row r="330" spans="2:13" ht="15" customHeight="1"/>
    <row r="331" spans="2:13" ht="15" customHeight="1"/>
    <row r="332" spans="2:13" ht="15" customHeight="1"/>
    <row r="333" spans="2:13" ht="15" customHeight="1"/>
    <row r="334" spans="2:13" ht="15" customHeight="1"/>
    <row r="335" spans="2:13" ht="15" customHeight="1"/>
    <row r="336" spans="2:13"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sheetData>
  <customSheetViews>
    <customSheetView guid="{4928BF23-7841-445B-B276-4DDA011E86BA}" scale="85" colorId="22" topLeftCell="A28">
      <selection activeCell="B44" sqref="B44"/>
      <rowBreaks count="5" manualBreakCount="5">
        <brk id="53" max="13" man="1"/>
        <brk id="113" max="16383" man="1"/>
        <brk id="169" max="16383" man="1"/>
        <brk id="221" max="16383" man="1"/>
        <brk id="273" max="16383" man="1"/>
      </rowBreaks>
      <pageMargins left="0.2" right="0.23" top="0.24" bottom="0.34" header="0.22" footer="0.21"/>
      <printOptions horizontalCentered="1" verticalCentered="1"/>
      <pageSetup scale="62" fitToWidth="2" fitToHeight="6" orientation="landscape" r:id="rId1"/>
      <headerFooter alignWithMargins="0"/>
    </customSheetView>
    <customSheetView guid="{10BEBEA5-666D-4E42-8C33-BE2CECB0CEEE}" scale="85" colorId="22">
      <selection activeCell="A151" sqref="A151:IV151"/>
      <rowBreaks count="5" manualBreakCount="5">
        <brk id="53" max="13" man="1"/>
        <brk id="105" max="13" man="1"/>
        <brk id="157" max="13" man="1"/>
        <brk id="209" max="13" man="1"/>
        <brk id="261" max="13" man="1"/>
      </rowBreaks>
      <pageMargins left="0.2" right="0.23" top="0.24" bottom="0.34" header="0.22" footer="0.21"/>
      <printOptions horizontalCentered="1" verticalCentered="1"/>
      <pageSetup scale="64" fitToWidth="2" fitToHeight="6" orientation="landscape" r:id="rId2"/>
      <headerFooter alignWithMargins="0"/>
    </customSheetView>
    <customSheetView guid="{7EABFE2B-86ED-418A-B3E7-C3498E6134E5}" scale="85" colorId="22">
      <selection activeCell="A151" sqref="A151:IV151"/>
      <rowBreaks count="5" manualBreakCount="5">
        <brk id="53" max="13" man="1"/>
        <brk id="105" max="13" man="1"/>
        <brk id="157" max="13" man="1"/>
        <brk id="209" max="13" man="1"/>
        <brk id="261" max="13" man="1"/>
      </rowBreaks>
      <pageMargins left="0.2" right="0.23" top="0.24" bottom="0.34" header="0.22" footer="0.21"/>
      <printOptions horizontalCentered="1" verticalCentered="1"/>
      <pageSetup scale="64" fitToWidth="2" fitToHeight="6" orientation="landscape" r:id="rId3"/>
      <headerFooter alignWithMargins="0"/>
    </customSheetView>
    <customSheetView guid="{8787D503-0E53-496F-A823-DBDA291CFB74}" scale="85" colorId="22" showPageBreaks="1" hiddenRows="1" view="pageBreakPreview" topLeftCell="A9">
      <selection activeCell="A34" sqref="A34"/>
      <rowBreaks count="5" manualBreakCount="5">
        <brk id="53" max="13" man="1"/>
        <brk id="113" max="13" man="1"/>
        <brk id="173" max="13" man="1"/>
        <brk id="225" max="13" man="1"/>
        <brk id="277" max="13" man="1"/>
      </rowBreaks>
      <pageMargins left="0.2" right="0.23" top="0.24" bottom="0.34" header="0.22" footer="0.21"/>
      <printOptions horizontalCentered="1" verticalCentered="1"/>
      <pageSetup scale="64" fitToWidth="2" fitToHeight="6" orientation="landscape" r:id="rId4"/>
      <headerFooter alignWithMargins="0"/>
    </customSheetView>
    <customSheetView guid="{22D28A66-17F3-4A9A-B88B-6F61E2AD90F2}" scale="85" colorId="22" hiddenRows="1" topLeftCell="A73">
      <selection activeCell="C84" sqref="C84"/>
      <rowBreaks count="5" manualBreakCount="5">
        <brk id="53" max="13" man="1"/>
        <brk id="131" max="13" man="1"/>
        <brk id="183" max="13" man="1"/>
        <brk id="235" max="13" man="1"/>
        <brk id="287" max="13" man="1"/>
      </rowBreaks>
      <pageMargins left="0.2" right="0.23" top="0.24" bottom="0.34" header="0.22" footer="0.21"/>
      <printOptions horizontalCentered="1" verticalCentered="1"/>
      <pageSetup scale="64" fitToWidth="2" fitToHeight="6" orientation="landscape" r:id="rId5"/>
      <headerFooter alignWithMargins="0"/>
    </customSheetView>
    <customSheetView guid="{38FEF62C-E434-43FF-91B6-A4BAF1D28941}" scale="85" colorId="22" showPageBreaks="1" printArea="1">
      <rowBreaks count="5" manualBreakCount="5">
        <brk id="53" max="13" man="1"/>
        <brk id="105" max="13" man="1"/>
        <brk id="157" max="13" man="1"/>
        <brk id="209" max="13" man="1"/>
        <brk id="261" max="13" man="1"/>
      </rowBreaks>
      <pageMargins left="0.2" right="0.23" top="0.24" bottom="0.34" header="0.22" footer="0.21"/>
      <printOptions horizontalCentered="1" verticalCentered="1"/>
      <pageSetup scale="64" fitToWidth="2" fitToHeight="6" orientation="landscape" r:id="rId6"/>
      <headerFooter alignWithMargins="0"/>
    </customSheetView>
    <customSheetView guid="{3B00EE9E-100B-4E0B-97A5-9938B41F46C6}" scale="85" colorId="22">
      <rowBreaks count="5" manualBreakCount="5">
        <brk id="53" max="13" man="1"/>
        <brk id="105" max="13" man="1"/>
        <brk id="157" max="13" man="1"/>
        <brk id="209" max="13" man="1"/>
        <brk id="261" max="13" man="1"/>
      </rowBreaks>
      <pageMargins left="0.2" right="0.23" top="0.24" bottom="0.34" header="0.22" footer="0.21"/>
      <printOptions horizontalCentered="1" verticalCentered="1"/>
      <pageSetup scale="64" fitToWidth="2" fitToHeight="6" orientation="landscape" r:id="rId7"/>
      <headerFooter alignWithMargins="0"/>
    </customSheetView>
    <customSheetView guid="{70140D13-E05C-4A32-B097-7656031EFC54}" scale="85" colorId="22" showPageBreaks="1" printArea="1">
      <rowBreaks count="5" manualBreakCount="5">
        <brk id="53" max="13" man="1"/>
        <brk id="105" max="13" man="1"/>
        <brk id="157" max="13" man="1"/>
        <brk id="209" max="13" man="1"/>
        <brk id="261" max="13" man="1"/>
      </rowBreaks>
      <pageMargins left="0.2" right="0.23" top="0.24" bottom="0.34" header="0.22" footer="0.21"/>
      <printOptions horizontalCentered="1" verticalCentered="1"/>
      <pageSetup scale="64" fitToWidth="2" fitToHeight="6" orientation="landscape" r:id="rId8"/>
      <headerFooter alignWithMargins="0"/>
    </customSheetView>
    <customSheetView guid="{3A57D69F-D25D-44C3-9DE0-88B774091642}" scale="85" colorId="22" showPageBreaks="1" printArea="1">
      <rowBreaks count="5" manualBreakCount="5">
        <brk id="53" max="13" man="1"/>
        <brk id="105" max="13" man="1"/>
        <brk id="157" max="13" man="1"/>
        <brk id="209" max="13" man="1"/>
        <brk id="261" max="13" man="1"/>
      </rowBreaks>
      <pageMargins left="0.2" right="0.23" top="0.24" bottom="0.34" header="0.22" footer="0.21"/>
      <printOptions horizontalCentered="1" verticalCentered="1"/>
      <pageSetup scale="64" fitToWidth="2" fitToHeight="6" orientation="landscape" r:id="rId9"/>
      <headerFooter alignWithMargins="0"/>
    </customSheetView>
    <customSheetView guid="{CA9A34E5-DE78-429D-AEC4-74C7250B775C}" scale="85" colorId="22" showPageBreaks="1" printArea="1">
      <rowBreaks count="5" manualBreakCount="5">
        <brk id="53" max="13" man="1"/>
        <brk id="105" max="13" man="1"/>
        <brk id="157" max="13" man="1"/>
        <brk id="209" max="13" man="1"/>
        <brk id="261" max="13" man="1"/>
      </rowBreaks>
      <pageMargins left="0.2" right="0.23" top="0.24" bottom="0.34" header="0.22" footer="0.21"/>
      <printOptions horizontalCentered="1" verticalCentered="1"/>
      <pageSetup scale="64" fitToWidth="2" fitToHeight="6" orientation="landscape" r:id="rId10"/>
      <headerFooter alignWithMargins="0"/>
    </customSheetView>
    <customSheetView guid="{B4A791FD-BFAC-4ED1-AC79-FF865E98E4E3}" scale="85" colorId="22" showPageBreaks="1" printArea="1" hiddenRows="1" view="pageBreakPreview" topLeftCell="C1">
      <selection activeCell="E18" sqref="E18"/>
      <rowBreaks count="5" manualBreakCount="5">
        <brk id="53" max="12" man="1"/>
        <brk id="113" max="12" man="1"/>
        <brk id="173" max="12" man="1"/>
        <brk id="225" max="12" man="1"/>
        <brk id="277" max="12" man="1"/>
      </rowBreaks>
      <pageMargins left="0.2" right="0.23" top="0.24" bottom="0.34" header="0.22" footer="0.21"/>
      <printOptions horizontalCentered="1" verticalCentered="1"/>
      <pageSetup scale="64" fitToWidth="2" fitToHeight="6" orientation="landscape" r:id="rId11"/>
      <headerFooter alignWithMargins="0"/>
    </customSheetView>
    <customSheetView guid="{1DFCFAAB-BEA9-4033-B573-C1428C6D4616}" scale="85" colorId="22" topLeftCell="A73">
      <selection activeCell="A151" sqref="A151:IV151"/>
      <rowBreaks count="5" manualBreakCount="5">
        <brk id="53" max="13" man="1"/>
        <brk id="126" max="13" man="1"/>
        <brk id="183" max="13" man="1"/>
        <brk id="235" max="13" man="1"/>
        <brk id="287" max="13" man="1"/>
      </rowBreaks>
      <pageMargins left="0.2" right="0.23" top="0.24" bottom="0.34" header="0.22" footer="0.21"/>
      <printOptions horizontalCentered="1" verticalCentered="1"/>
      <pageSetup scale="64" fitToWidth="2" fitToHeight="6" orientation="landscape" r:id="rId12"/>
      <headerFooter alignWithMargins="0"/>
    </customSheetView>
    <customSheetView guid="{24B34512-AD5F-4011-887B-567D11190E35}" scale="85" colorId="22" showPageBreaks="1">
      <selection activeCell="A151" sqref="A151:IV151"/>
      <rowBreaks count="5" manualBreakCount="5">
        <brk id="53" max="13" man="1"/>
        <brk id="105" max="13" man="1"/>
        <brk id="157" max="13" man="1"/>
        <brk id="209" max="13" man="1"/>
        <brk id="261" max="13" man="1"/>
      </rowBreaks>
      <pageMargins left="0.2" right="0.23" top="0.24" bottom="0.34" header="0.22" footer="0.21"/>
      <printOptions horizontalCentered="1" verticalCentered="1"/>
      <pageSetup scale="64" fitToWidth="2" fitToHeight="6" orientation="landscape" r:id="rId13"/>
      <headerFooter alignWithMargins="0"/>
    </customSheetView>
  </customSheetViews>
  <printOptions horizontalCentered="1" verticalCentered="1"/>
  <pageMargins left="0.2" right="0.23" top="0.24" bottom="0.34" header="0.22" footer="0.21"/>
  <pageSetup scale="62" fitToWidth="2" fitToHeight="6" orientation="landscape" r:id="rId14"/>
  <headerFooter alignWithMargins="0"/>
  <rowBreaks count="5" manualBreakCount="5">
    <brk id="53" max="13" man="1"/>
    <brk id="113" max="16383" man="1"/>
    <brk id="169" max="16383" man="1"/>
    <brk id="221" max="16383" man="1"/>
    <brk id="273" max="16383" man="1"/>
  </rowBreaks>
</worksheet>
</file>

<file path=xl/worksheets/sheet8.xml><?xml version="1.0" encoding="utf-8"?>
<worksheet xmlns="http://schemas.openxmlformats.org/spreadsheetml/2006/main" xmlns:r="http://schemas.openxmlformats.org/officeDocument/2006/relationships">
  <sheetPr transitionEvaluation="1">
    <pageSetUpPr fitToPage="1"/>
  </sheetPr>
  <dimension ref="A1:D83"/>
  <sheetViews>
    <sheetView defaultGridColor="0" colorId="22" zoomScale="70" zoomScaleNormal="70" workbookViewId="0">
      <selection activeCell="B25" sqref="B25"/>
    </sheetView>
  </sheetViews>
  <sheetFormatPr defaultColWidth="9.6640625" defaultRowHeight="15"/>
  <cols>
    <col min="1" max="1" width="4.6640625" customWidth="1"/>
    <col min="2" max="2" width="62.6640625" customWidth="1"/>
    <col min="3" max="3" width="23.5546875" customWidth="1"/>
    <col min="4" max="4" width="23.6640625" customWidth="1"/>
    <col min="5" max="5" width="12.6640625" customWidth="1"/>
  </cols>
  <sheetData>
    <row r="1" spans="1:4" ht="17.25" thickBot="1">
      <c r="A1" s="1080" t="str">
        <f>'Data Sheet'!$A$51</f>
        <v>Annual Report of Central Hudson Gas &amp; Electric Corp.                                                                                                    Year ended December 31, 2013</v>
      </c>
      <c r="B1" s="1103"/>
      <c r="C1" s="191"/>
      <c r="D1" s="191"/>
    </row>
    <row r="2" spans="1:4" ht="15.75">
      <c r="A2" s="192"/>
      <c r="B2" s="193"/>
      <c r="C2" s="194"/>
      <c r="D2" s="195"/>
    </row>
    <row r="3" spans="1:4" ht="15.75">
      <c r="A3" s="196" t="s">
        <v>633</v>
      </c>
      <c r="B3" s="191"/>
      <c r="C3" s="191"/>
      <c r="D3" s="197"/>
    </row>
    <row r="4" spans="1:4">
      <c r="A4" s="198"/>
      <c r="B4" s="43"/>
      <c r="C4" s="43"/>
      <c r="D4" s="199"/>
    </row>
    <row r="5" spans="1:4">
      <c r="A5" s="50"/>
      <c r="B5" s="43" t="s">
        <v>634</v>
      </c>
      <c r="C5" s="43"/>
      <c r="D5" s="199"/>
    </row>
    <row r="6" spans="1:4">
      <c r="A6" s="50"/>
      <c r="B6" s="43" t="s">
        <v>635</v>
      </c>
      <c r="C6" s="43"/>
      <c r="D6" s="199"/>
    </row>
    <row r="7" spans="1:4">
      <c r="A7" s="50"/>
      <c r="B7" s="43" t="s">
        <v>636</v>
      </c>
      <c r="C7" s="43"/>
      <c r="D7" s="199"/>
    </row>
    <row r="8" spans="1:4">
      <c r="A8" s="50"/>
      <c r="B8" s="43" t="s">
        <v>637</v>
      </c>
      <c r="C8" s="43"/>
      <c r="D8" s="199"/>
    </row>
    <row r="9" spans="1:4">
      <c r="A9" s="198"/>
      <c r="B9" s="43"/>
      <c r="C9" s="43"/>
      <c r="D9" s="199"/>
    </row>
    <row r="10" spans="1:4">
      <c r="A10" s="200"/>
      <c r="B10" s="201"/>
      <c r="C10" s="201"/>
      <c r="D10" s="202"/>
    </row>
    <row r="11" spans="1:4">
      <c r="A11" s="203"/>
      <c r="B11" s="950" t="s">
        <v>2222</v>
      </c>
      <c r="C11" s="204" t="s">
        <v>638</v>
      </c>
      <c r="D11" s="205"/>
    </row>
    <row r="12" spans="1:4">
      <c r="A12" s="203" t="s">
        <v>639</v>
      </c>
      <c r="B12" s="950" t="s">
        <v>640</v>
      </c>
      <c r="C12" s="951" t="s">
        <v>641</v>
      </c>
      <c r="D12" s="952" t="s">
        <v>642</v>
      </c>
    </row>
    <row r="13" spans="1:4">
      <c r="A13" s="206" t="s">
        <v>643</v>
      </c>
      <c r="B13" s="953" t="s">
        <v>2512</v>
      </c>
      <c r="C13" s="954" t="s">
        <v>2513</v>
      </c>
      <c r="D13" s="955" t="s">
        <v>644</v>
      </c>
    </row>
    <row r="14" spans="1:4">
      <c r="A14" s="203">
        <v>1</v>
      </c>
      <c r="B14" s="43" t="s">
        <v>645</v>
      </c>
      <c r="C14" s="207">
        <v>532550056</v>
      </c>
      <c r="D14" s="1186"/>
    </row>
    <row r="15" spans="1:4">
      <c r="A15" s="203">
        <v>2</v>
      </c>
      <c r="B15" s="43" t="s">
        <v>647</v>
      </c>
      <c r="C15" s="208">
        <v>136148356</v>
      </c>
      <c r="D15" s="209"/>
    </row>
    <row r="16" spans="1:4">
      <c r="A16" s="203">
        <v>3</v>
      </c>
      <c r="B16" s="43"/>
      <c r="C16" s="208"/>
      <c r="D16" s="209"/>
    </row>
    <row r="17" spans="1:4">
      <c r="A17" s="203">
        <v>4</v>
      </c>
      <c r="B17" s="43"/>
      <c r="C17" s="208"/>
      <c r="D17" s="209"/>
    </row>
    <row r="18" spans="1:4">
      <c r="A18" s="203">
        <v>5</v>
      </c>
      <c r="B18" s="43" t="s">
        <v>646</v>
      </c>
      <c r="C18" s="208"/>
      <c r="D18" s="209"/>
    </row>
    <row r="19" spans="1:4">
      <c r="A19" s="203">
        <v>6</v>
      </c>
      <c r="B19" s="43"/>
      <c r="C19" s="208"/>
      <c r="D19" s="209"/>
    </row>
    <row r="20" spans="1:4">
      <c r="A20" s="203">
        <v>7</v>
      </c>
      <c r="B20" s="43"/>
      <c r="C20" s="208"/>
      <c r="D20" s="209"/>
    </row>
    <row r="21" spans="1:4">
      <c r="A21" s="203">
        <v>8</v>
      </c>
      <c r="B21" s="43"/>
      <c r="C21" s="208"/>
      <c r="D21" s="209"/>
    </row>
    <row r="22" spans="1:4">
      <c r="A22" s="203">
        <v>9</v>
      </c>
      <c r="B22" s="43"/>
      <c r="C22" s="210"/>
      <c r="D22" s="211"/>
    </row>
    <row r="23" spans="1:4">
      <c r="A23" s="206">
        <v>10</v>
      </c>
      <c r="B23" s="956" t="s">
        <v>648</v>
      </c>
      <c r="C23" s="212">
        <f>SUM(C14:C22)</f>
        <v>668698412</v>
      </c>
      <c r="D23" s="213">
        <f>SUM(D14:D22)</f>
        <v>0</v>
      </c>
    </row>
    <row r="24" spans="1:4">
      <c r="A24" s="198"/>
      <c r="B24" s="43"/>
      <c r="C24" s="43"/>
      <c r="D24" s="199"/>
    </row>
    <row r="25" spans="1:4">
      <c r="A25" s="198"/>
      <c r="B25" s="43"/>
      <c r="C25" s="43"/>
      <c r="D25" s="199"/>
    </row>
    <row r="26" spans="1:4">
      <c r="A26" s="198"/>
      <c r="B26" s="43"/>
      <c r="C26" s="43"/>
      <c r="D26" s="199"/>
    </row>
    <row r="27" spans="1:4">
      <c r="A27" s="198"/>
      <c r="B27" s="43"/>
      <c r="C27" s="43"/>
      <c r="D27" s="199"/>
    </row>
    <row r="28" spans="1:4">
      <c r="A28" s="198"/>
      <c r="B28" s="43"/>
      <c r="C28" s="43"/>
      <c r="D28" s="199"/>
    </row>
    <row r="29" spans="1:4">
      <c r="A29" s="198"/>
      <c r="B29" s="43"/>
      <c r="C29" s="43"/>
      <c r="D29" s="199"/>
    </row>
    <row r="30" spans="1:4">
      <c r="A30" s="198"/>
      <c r="B30" s="43"/>
      <c r="C30" s="43"/>
      <c r="D30" s="199"/>
    </row>
    <row r="31" spans="1:4">
      <c r="A31" s="198"/>
      <c r="B31" s="43"/>
      <c r="C31" s="43"/>
      <c r="D31" s="199"/>
    </row>
    <row r="32" spans="1:4">
      <c r="A32" s="198"/>
      <c r="B32" s="43"/>
      <c r="C32" s="43"/>
      <c r="D32" s="199"/>
    </row>
    <row r="33" spans="1:4">
      <c r="A33" s="198"/>
      <c r="B33" s="43"/>
      <c r="C33" s="43"/>
      <c r="D33" s="199"/>
    </row>
    <row r="34" spans="1:4">
      <c r="A34" s="198"/>
      <c r="B34" s="43"/>
      <c r="C34" s="43"/>
      <c r="D34" s="199"/>
    </row>
    <row r="35" spans="1:4">
      <c r="A35" s="198"/>
      <c r="B35" s="43"/>
      <c r="C35" s="43"/>
      <c r="D35" s="199"/>
    </row>
    <row r="36" spans="1:4">
      <c r="A36" s="198"/>
      <c r="B36" s="1653"/>
      <c r="C36" s="43"/>
      <c r="D36" s="199"/>
    </row>
    <row r="37" spans="1:4">
      <c r="A37" s="198"/>
      <c r="B37" s="43"/>
      <c r="C37" s="43"/>
      <c r="D37" s="199"/>
    </row>
    <row r="38" spans="1:4">
      <c r="A38" s="198"/>
      <c r="B38" s="43"/>
      <c r="C38" s="43"/>
      <c r="D38" s="199"/>
    </row>
    <row r="39" spans="1:4">
      <c r="A39" s="198"/>
      <c r="B39" s="43"/>
      <c r="C39" s="43"/>
      <c r="D39" s="199"/>
    </row>
    <row r="40" spans="1:4">
      <c r="A40" s="198"/>
      <c r="B40" s="43"/>
      <c r="C40" s="43"/>
      <c r="D40" s="199"/>
    </row>
    <row r="41" spans="1:4">
      <c r="A41" s="198"/>
      <c r="B41" s="43"/>
      <c r="C41" s="43"/>
      <c r="D41" s="199"/>
    </row>
    <row r="42" spans="1:4">
      <c r="A42" s="198"/>
      <c r="B42" s="43"/>
      <c r="C42" s="43"/>
      <c r="D42" s="199"/>
    </row>
    <row r="43" spans="1:4">
      <c r="A43" s="198"/>
      <c r="B43" s="43"/>
      <c r="C43" s="43"/>
      <c r="D43" s="199"/>
    </row>
    <row r="44" spans="1:4">
      <c r="A44" s="198"/>
      <c r="B44" s="1653"/>
      <c r="C44" s="43"/>
      <c r="D44" s="199"/>
    </row>
    <row r="45" spans="1:4" ht="15.75">
      <c r="A45" s="196"/>
      <c r="B45" s="214"/>
      <c r="C45" s="191"/>
      <c r="D45" s="197"/>
    </row>
    <row r="46" spans="1:4">
      <c r="A46" s="198"/>
      <c r="B46" s="43"/>
      <c r="C46" s="43"/>
      <c r="D46" s="199"/>
    </row>
    <row r="47" spans="1:4">
      <c r="A47" s="50"/>
      <c r="B47" s="43"/>
      <c r="C47" s="43"/>
      <c r="D47" s="199"/>
    </row>
    <row r="48" spans="1:4">
      <c r="A48" s="50"/>
      <c r="B48" s="43"/>
      <c r="C48" s="43"/>
      <c r="D48" s="199"/>
    </row>
    <row r="49" spans="1:4">
      <c r="A49" s="50"/>
      <c r="B49" s="43"/>
      <c r="C49" s="43"/>
      <c r="D49" s="199"/>
    </row>
    <row r="50" spans="1:4">
      <c r="A50" s="50"/>
      <c r="B50" s="43"/>
      <c r="C50" s="43"/>
      <c r="D50" s="199"/>
    </row>
    <row r="51" spans="1:4">
      <c r="A51" s="198"/>
      <c r="B51" s="43"/>
      <c r="C51" s="43"/>
      <c r="D51" s="199"/>
    </row>
    <row r="52" spans="1:4">
      <c r="A52" s="198"/>
      <c r="B52" s="43"/>
      <c r="C52" s="43"/>
      <c r="D52" s="199"/>
    </row>
    <row r="53" spans="1:4">
      <c r="A53" s="50"/>
      <c r="D53" s="51"/>
    </row>
    <row r="54" spans="1:4">
      <c r="A54" s="198"/>
      <c r="B54" s="43"/>
      <c r="C54" s="43"/>
      <c r="D54" s="199"/>
    </row>
    <row r="55" spans="1:4">
      <c r="A55" s="198"/>
      <c r="B55" s="43"/>
      <c r="C55" s="43"/>
      <c r="D55" s="199"/>
    </row>
    <row r="56" spans="1:4">
      <c r="A56" s="198"/>
      <c r="B56" s="43"/>
      <c r="C56" s="43"/>
      <c r="D56" s="199"/>
    </row>
    <row r="57" spans="1:4">
      <c r="A57" s="198"/>
      <c r="B57" s="43"/>
      <c r="C57" s="215"/>
      <c r="D57" s="199"/>
    </row>
    <row r="58" spans="1:4">
      <c r="A58" s="198"/>
      <c r="B58" s="43"/>
      <c r="C58" s="43"/>
      <c r="D58" s="199"/>
    </row>
    <row r="59" spans="1:4">
      <c r="A59" s="198"/>
      <c r="B59" s="43"/>
      <c r="C59" s="43"/>
      <c r="D59" s="199"/>
    </row>
    <row r="60" spans="1:4">
      <c r="A60" s="198"/>
      <c r="B60" s="43"/>
      <c r="C60" s="43"/>
      <c r="D60" s="199"/>
    </row>
    <row r="61" spans="1:4">
      <c r="A61" s="198"/>
      <c r="B61" s="43"/>
      <c r="C61" s="43"/>
      <c r="D61" s="199"/>
    </row>
    <row r="62" spans="1:4">
      <c r="A62" s="198"/>
      <c r="B62" s="43"/>
      <c r="C62" s="43"/>
      <c r="D62" s="199"/>
    </row>
    <row r="63" spans="1:4">
      <c r="A63" s="198"/>
      <c r="B63" s="43"/>
      <c r="C63" s="43"/>
      <c r="D63" s="199"/>
    </row>
    <row r="64" spans="1:4">
      <c r="A64" s="198"/>
      <c r="B64" s="43"/>
      <c r="C64" s="43"/>
      <c r="D64" s="199"/>
    </row>
    <row r="65" spans="1:4">
      <c r="A65" s="198"/>
      <c r="B65" s="43"/>
      <c r="C65" s="43"/>
      <c r="D65" s="199"/>
    </row>
    <row r="66" spans="1:4" ht="15.75" thickBot="1">
      <c r="A66" s="216"/>
      <c r="B66" s="217"/>
      <c r="C66" s="218"/>
      <c r="D66" s="219"/>
    </row>
    <row r="67" spans="1:4">
      <c r="A67" s="43" t="s">
        <v>2844</v>
      </c>
      <c r="B67" s="43"/>
      <c r="C67" s="43"/>
      <c r="D67" s="43"/>
    </row>
    <row r="68" spans="1:4">
      <c r="A68" s="191" t="s">
        <v>649</v>
      </c>
      <c r="B68" s="191"/>
      <c r="C68" s="191"/>
      <c r="D68" s="191"/>
    </row>
    <row r="69" spans="1:4" ht="18">
      <c r="A69" s="84"/>
      <c r="B69" s="84"/>
      <c r="C69" s="84"/>
    </row>
    <row r="70" spans="1:4" ht="18">
      <c r="A70" s="84"/>
      <c r="B70" s="84"/>
      <c r="C70" s="84"/>
    </row>
    <row r="71" spans="1:4" ht="18">
      <c r="A71" s="84"/>
      <c r="B71" s="84"/>
      <c r="C71" s="84"/>
    </row>
    <row r="72" spans="1:4" ht="18">
      <c r="A72" s="84"/>
      <c r="B72" s="84"/>
      <c r="C72" s="84"/>
    </row>
    <row r="73" spans="1:4" ht="18">
      <c r="A73" s="84"/>
      <c r="B73" s="84"/>
      <c r="C73" s="84"/>
    </row>
    <row r="74" spans="1:4" ht="18">
      <c r="A74" s="84"/>
      <c r="B74" s="84"/>
      <c r="C74" s="84"/>
    </row>
    <row r="75" spans="1:4" ht="18">
      <c r="A75" s="84"/>
      <c r="B75" s="84"/>
      <c r="C75" s="84"/>
    </row>
    <row r="76" spans="1:4" ht="18">
      <c r="A76" s="84"/>
      <c r="B76" s="84"/>
      <c r="C76" s="84"/>
    </row>
    <row r="77" spans="1:4" ht="18">
      <c r="A77" s="84"/>
      <c r="B77" s="84"/>
      <c r="C77" s="84"/>
    </row>
    <row r="78" spans="1:4" ht="18">
      <c r="A78" s="84"/>
      <c r="B78" s="84"/>
      <c r="C78" s="84"/>
    </row>
    <row r="79" spans="1:4" ht="18">
      <c r="A79" s="84"/>
      <c r="B79" s="84"/>
      <c r="C79" s="84"/>
    </row>
    <row r="80" spans="1:4" ht="18">
      <c r="A80" s="84"/>
      <c r="B80" s="84"/>
      <c r="C80" s="84"/>
    </row>
    <row r="81" spans="1:3" ht="18">
      <c r="A81" s="84"/>
      <c r="B81" s="84"/>
      <c r="C81" s="84"/>
    </row>
    <row r="82" spans="1:3" ht="18">
      <c r="A82" s="84"/>
      <c r="B82" s="84"/>
      <c r="C82" s="84"/>
    </row>
    <row r="83" spans="1:3" ht="18">
      <c r="A83" s="84"/>
      <c r="B83" s="84"/>
      <c r="C83" s="84"/>
    </row>
  </sheetData>
  <customSheetViews>
    <customSheetView guid="{4928BF23-7841-445B-B276-4DDA011E86BA}" scale="70" colorId="22" fitToPage="1">
      <selection activeCell="B44" sqref="B44"/>
      <pageMargins left="0.5" right="0.5" top="0.5" bottom="0.5" header="0.5" footer="0.5"/>
      <printOptions horizontalCentered="1" verticalCentered="1"/>
      <pageSetup scale="70" orientation="portrait" r:id="rId1"/>
      <headerFooter alignWithMargins="0"/>
    </customSheetView>
    <customSheetView guid="{10BEBEA5-666D-4E42-8C33-BE2CECB0CEEE}" scale="70" colorId="22" fitToPage="1">
      <selection activeCell="C16" sqref="C16"/>
      <pageMargins left="0.5" right="0.5" top="0.5" bottom="0.5" header="0.5" footer="0.5"/>
      <printOptions horizontalCentered="1" verticalCentered="1"/>
      <pageSetup scale="63" orientation="portrait" r:id="rId2"/>
      <headerFooter alignWithMargins="0"/>
    </customSheetView>
    <customSheetView guid="{7EABFE2B-86ED-418A-B3E7-C3498E6134E5}" scale="70" colorId="22" fitToPage="1">
      <selection activeCell="C16" sqref="C16"/>
      <pageMargins left="0.5" right="0.5" top="0.5" bottom="0.5" header="0.5" footer="0.5"/>
      <printOptions horizontalCentered="1" verticalCentered="1"/>
      <pageSetup scale="63" orientation="portrait" r:id="rId3"/>
      <headerFooter alignWithMargins="0"/>
    </customSheetView>
    <customSheetView guid="{8787D503-0E53-496F-A823-DBDA291CFB74}" scale="70" colorId="22" showPageBreaks="1" fitToPage="1">
      <selection activeCell="C16" sqref="C16"/>
      <pageMargins left="0.5" right="0.5" top="0.5" bottom="0.5" header="0.5" footer="0.5"/>
      <printOptions horizontalCentered="1" verticalCentered="1"/>
      <pageSetup scale="10" orientation="portrait" r:id="rId4"/>
      <headerFooter alignWithMargins="0"/>
    </customSheetView>
    <customSheetView guid="{22D28A66-17F3-4A9A-B88B-6F61E2AD90F2}" scale="70" colorId="22" fitToPage="1">
      <selection activeCell="C16" sqref="C16"/>
      <pageMargins left="0.5" right="0.5" top="0.5" bottom="0.5" header="0.5" footer="0.5"/>
      <printOptions horizontalCentered="1" verticalCentered="1"/>
      <pageSetup scale="70" orientation="portrait" r:id="rId5"/>
      <headerFooter alignWithMargins="0"/>
    </customSheetView>
    <customSheetView guid="{38FEF62C-E434-43FF-91B6-A4BAF1D28941}" scale="70" colorId="22" showPageBreaks="1" fitToPage="1" printArea="1">
      <pageMargins left="0.5" right="0.5" top="0.5" bottom="0.5" header="0.5" footer="0.5"/>
      <printOptions horizontalCentered="1" verticalCentered="1"/>
      <pageSetup scale="70" orientation="portrait" r:id="rId6"/>
      <headerFooter alignWithMargins="0"/>
    </customSheetView>
    <customSheetView guid="{3B00EE9E-100B-4E0B-97A5-9938B41F46C6}" scale="70" colorId="22" fitToPage="1">
      <pageMargins left="0.5" right="0.5" top="0.5" bottom="0.5" header="0.5" footer="0.5"/>
      <printOptions horizontalCentered="1" verticalCentered="1"/>
      <pageSetup scale="70" orientation="portrait" r:id="rId7"/>
      <headerFooter alignWithMargins="0"/>
    </customSheetView>
    <customSheetView guid="{70140D13-E05C-4A32-B097-7656031EFC54}" scale="70" colorId="22" showPageBreaks="1" fitToPage="1" printArea="1">
      <pageMargins left="0.5" right="0.5" top="0.5" bottom="0.5" header="0.5" footer="0.5"/>
      <printOptions horizontalCentered="1" verticalCentered="1"/>
      <pageSetup scale="10" orientation="portrait" r:id="rId8"/>
      <headerFooter alignWithMargins="0"/>
    </customSheetView>
    <customSheetView guid="{3A57D69F-D25D-44C3-9DE0-88B774091642}" scale="70" colorId="22" showPageBreaks="1" fitToPage="1" printArea="1">
      <pageMargins left="0.5" right="0.5" top="0.5" bottom="0.5" header="0.5" footer="0.5"/>
      <printOptions horizontalCentered="1" verticalCentered="1"/>
      <pageSetup scale="10" orientation="portrait" r:id="rId9"/>
      <headerFooter alignWithMargins="0"/>
    </customSheetView>
    <customSheetView guid="{CA9A34E5-DE78-429D-AEC4-74C7250B775C}" scale="70" colorId="22" showPageBreaks="1" fitToPage="1" printArea="1">
      <pageMargins left="0.5" right="0.5" top="0.5" bottom="0.5" header="0.5" footer="0.5"/>
      <printOptions horizontalCentered="1" verticalCentered="1"/>
      <pageSetup scale="70" orientation="portrait" r:id="rId10"/>
      <headerFooter alignWithMargins="0"/>
    </customSheetView>
    <customSheetView guid="{B4A791FD-BFAC-4ED1-AC79-FF865E98E4E3}" scale="70" colorId="22" fitToPage="1">
      <selection activeCell="C16" sqref="C16"/>
      <pageMargins left="0.5" right="0.5" top="0.5" bottom="0.5" header="0.5" footer="0.5"/>
      <printOptions horizontalCentered="1" verticalCentered="1"/>
      <pageSetup scale="63" orientation="portrait" r:id="rId11"/>
      <headerFooter alignWithMargins="0"/>
    </customSheetView>
    <customSheetView guid="{1DFCFAAB-BEA9-4033-B573-C1428C6D4616}" scale="70" colorId="22" fitToPage="1">
      <selection activeCell="C16" sqref="C16"/>
      <pageMargins left="0.5" right="0.5" top="0.5" bottom="0.5" header="0.5" footer="0.5"/>
      <printOptions horizontalCentered="1" verticalCentered="1"/>
      <pageSetup scale="70" orientation="portrait" r:id="rId12"/>
      <headerFooter alignWithMargins="0"/>
    </customSheetView>
    <customSheetView guid="{24B34512-AD5F-4011-887B-567D11190E35}" scale="70" colorId="22" showPageBreaks="1" fitToPage="1">
      <selection activeCell="C16" sqref="C16"/>
      <pageMargins left="0.5" right="0.5" top="0.5" bottom="0.5" header="0.5" footer="0.5"/>
      <printOptions horizontalCentered="1" verticalCentered="1"/>
      <pageSetup scale="10" orientation="portrait" r:id="rId13"/>
      <headerFooter alignWithMargins="0"/>
    </customSheetView>
  </customSheetViews>
  <printOptions horizontalCentered="1" verticalCentered="1"/>
  <pageMargins left="0.5" right="0.5" top="0.5" bottom="0.5" header="0.5" footer="0.5"/>
  <pageSetup scale="70" orientation="portrait" r:id="rId14"/>
  <headerFooter alignWithMargins="0"/>
</worksheet>
</file>

<file path=xl/worksheets/sheet9.xml><?xml version="1.0" encoding="utf-8"?>
<worksheet xmlns="http://schemas.openxmlformats.org/spreadsheetml/2006/main" xmlns:r="http://schemas.openxmlformats.org/officeDocument/2006/relationships">
  <sheetPr transitionEvaluation="1"/>
  <dimension ref="A1:H142"/>
  <sheetViews>
    <sheetView defaultGridColor="0" topLeftCell="A10" colorId="22" zoomScale="75" zoomScaleNormal="75" workbookViewId="0">
      <selection activeCell="E34" sqref="E34"/>
    </sheetView>
  </sheetViews>
  <sheetFormatPr defaultColWidth="9.6640625" defaultRowHeight="15"/>
  <cols>
    <col min="1" max="1" width="4.6640625" customWidth="1"/>
    <col min="2" max="2" width="38.77734375" customWidth="1"/>
    <col min="3" max="3" width="16.5546875" customWidth="1"/>
    <col min="4" max="5" width="15.6640625" customWidth="1"/>
    <col min="6" max="6" width="19.5546875" customWidth="1"/>
  </cols>
  <sheetData>
    <row r="1" spans="1:6" ht="15.75" thickBot="1">
      <c r="A1" s="1079" t="str">
        <f>'Data Sheet'!$A$51</f>
        <v>Annual Report of Central Hudson Gas &amp; Electric Corp.                                                                                                    Year ended December 31, 2013</v>
      </c>
      <c r="E1" s="191"/>
      <c r="F1" s="48"/>
    </row>
    <row r="2" spans="1:6">
      <c r="A2" s="44"/>
      <c r="B2" s="45"/>
      <c r="C2" s="45"/>
      <c r="D2" s="45"/>
      <c r="E2" s="45"/>
      <c r="F2" s="46"/>
    </row>
    <row r="3" spans="1:6" ht="15.75">
      <c r="A3" s="196" t="s">
        <v>650</v>
      </c>
      <c r="B3" s="48"/>
      <c r="C3" s="214"/>
      <c r="D3" s="214"/>
      <c r="E3" s="214"/>
      <c r="F3" s="49"/>
    </row>
    <row r="4" spans="1:6" ht="15.75">
      <c r="A4" s="196" t="s">
        <v>651</v>
      </c>
      <c r="B4" s="48"/>
      <c r="C4" s="214"/>
      <c r="D4" s="214"/>
      <c r="E4" s="214"/>
      <c r="F4" s="49"/>
    </row>
    <row r="5" spans="1:6">
      <c r="A5" s="220"/>
      <c r="B5" s="143"/>
      <c r="C5" s="143"/>
      <c r="D5" s="143"/>
      <c r="E5" s="143"/>
      <c r="F5" s="144"/>
    </row>
    <row r="6" spans="1:6" ht="15.75">
      <c r="A6" s="221" t="s">
        <v>652</v>
      </c>
      <c r="F6" s="51"/>
    </row>
    <row r="7" spans="1:6">
      <c r="A7" s="50"/>
      <c r="F7" s="51"/>
    </row>
    <row r="8" spans="1:6" ht="15.75">
      <c r="A8" s="196" t="s">
        <v>653</v>
      </c>
      <c r="B8" s="48"/>
      <c r="C8" s="48"/>
      <c r="D8" s="48"/>
      <c r="E8" s="48"/>
      <c r="F8" s="49"/>
    </row>
    <row r="9" spans="1:6">
      <c r="A9" s="50"/>
      <c r="B9" t="s">
        <v>654</v>
      </c>
      <c r="F9" s="51"/>
    </row>
    <row r="10" spans="1:6">
      <c r="A10" s="50"/>
      <c r="C10" t="s">
        <v>655</v>
      </c>
      <c r="F10" s="51"/>
    </row>
    <row r="11" spans="1:6">
      <c r="A11" s="50"/>
      <c r="C11" t="s">
        <v>656</v>
      </c>
      <c r="F11" s="51"/>
    </row>
    <row r="12" spans="1:6">
      <c r="A12" s="50"/>
      <c r="C12" t="s">
        <v>657</v>
      </c>
      <c r="F12" s="51"/>
    </row>
    <row r="13" spans="1:6">
      <c r="A13" s="50"/>
      <c r="F13" s="51"/>
    </row>
    <row r="14" spans="1:6">
      <c r="A14" s="50"/>
      <c r="B14" t="s">
        <v>618</v>
      </c>
      <c r="F14" s="51"/>
    </row>
    <row r="15" spans="1:6">
      <c r="A15" s="50"/>
      <c r="C15" t="s">
        <v>658</v>
      </c>
      <c r="F15" s="51"/>
    </row>
    <row r="16" spans="1:6">
      <c r="A16" s="50"/>
      <c r="C16" t="s">
        <v>659</v>
      </c>
      <c r="F16" s="51"/>
    </row>
    <row r="17" spans="1:6">
      <c r="A17" s="50"/>
      <c r="F17" s="51"/>
    </row>
    <row r="18" spans="1:6">
      <c r="A18" s="50"/>
      <c r="B18" t="s">
        <v>660</v>
      </c>
      <c r="F18" s="51"/>
    </row>
    <row r="19" spans="1:6">
      <c r="A19" s="50"/>
      <c r="C19" t="s">
        <v>661</v>
      </c>
      <c r="F19" s="51"/>
    </row>
    <row r="20" spans="1:6">
      <c r="A20" s="50"/>
      <c r="C20" t="s">
        <v>659</v>
      </c>
      <c r="F20" s="51"/>
    </row>
    <row r="21" spans="1:6">
      <c r="A21" s="50"/>
      <c r="F21" s="51"/>
    </row>
    <row r="22" spans="1:6">
      <c r="A22" s="50"/>
      <c r="B22" t="s">
        <v>662</v>
      </c>
      <c r="F22" s="51"/>
    </row>
    <row r="23" spans="1:6">
      <c r="A23" s="50"/>
      <c r="C23" t="s">
        <v>663</v>
      </c>
      <c r="F23" s="51"/>
    </row>
    <row r="24" spans="1:6">
      <c r="A24" s="50"/>
      <c r="F24" s="51"/>
    </row>
    <row r="25" spans="1:6">
      <c r="A25" s="50"/>
      <c r="B25" s="1720" t="s">
        <v>664</v>
      </c>
      <c r="C25" t="s">
        <v>665</v>
      </c>
      <c r="F25" s="51"/>
    </row>
    <row r="26" spans="1:6">
      <c r="A26" s="50"/>
      <c r="C26" t="s">
        <v>659</v>
      </c>
      <c r="F26" s="51"/>
    </row>
    <row r="27" spans="1:6">
      <c r="A27" s="50"/>
      <c r="F27" s="51"/>
    </row>
    <row r="28" spans="1:6">
      <c r="A28" s="50"/>
      <c r="B28" t="s">
        <v>666</v>
      </c>
      <c r="F28" s="51"/>
    </row>
    <row r="29" spans="1:6">
      <c r="A29" s="50"/>
      <c r="C29" t="s">
        <v>667</v>
      </c>
      <c r="F29" s="51"/>
    </row>
    <row r="30" spans="1:6">
      <c r="A30" s="50"/>
      <c r="F30" s="51"/>
    </row>
    <row r="31" spans="1:6" ht="15.75">
      <c r="A31" s="196" t="s">
        <v>668</v>
      </c>
      <c r="B31" s="48"/>
      <c r="C31" s="48"/>
      <c r="D31" s="48"/>
      <c r="E31" s="48"/>
      <c r="F31" s="49"/>
    </row>
    <row r="32" spans="1:6">
      <c r="A32" s="50"/>
      <c r="B32" t="s">
        <v>669</v>
      </c>
      <c r="F32" s="51"/>
    </row>
    <row r="33" spans="1:6">
      <c r="A33" s="50"/>
      <c r="C33" t="s">
        <v>670</v>
      </c>
      <c r="F33" s="51"/>
    </row>
    <row r="34" spans="1:6">
      <c r="A34" s="50"/>
      <c r="F34" s="51"/>
    </row>
    <row r="35" spans="1:6">
      <c r="A35" s="50"/>
      <c r="B35" t="s">
        <v>671</v>
      </c>
      <c r="F35" s="51"/>
    </row>
    <row r="36" spans="1:6">
      <c r="A36" s="50"/>
      <c r="B36" s="1653" t="s">
        <v>3641</v>
      </c>
      <c r="C36" t="s">
        <v>672</v>
      </c>
      <c r="F36" s="51"/>
    </row>
    <row r="37" spans="1:6">
      <c r="A37" s="50"/>
      <c r="F37" s="51"/>
    </row>
    <row r="38" spans="1:6">
      <c r="A38" s="50"/>
      <c r="B38" t="s">
        <v>673</v>
      </c>
      <c r="F38" s="51"/>
    </row>
    <row r="39" spans="1:6">
      <c r="A39" s="50"/>
      <c r="C39" t="s">
        <v>674</v>
      </c>
      <c r="F39" s="51"/>
    </row>
    <row r="40" spans="1:6">
      <c r="A40" s="50"/>
      <c r="F40" s="51"/>
    </row>
    <row r="41" spans="1:6">
      <c r="A41" s="50"/>
      <c r="B41" t="s">
        <v>675</v>
      </c>
      <c r="F41" s="51"/>
    </row>
    <row r="42" spans="1:6">
      <c r="A42" s="50"/>
      <c r="C42" t="s">
        <v>676</v>
      </c>
      <c r="F42" s="51"/>
    </row>
    <row r="43" spans="1:6">
      <c r="A43" s="50"/>
      <c r="C43" t="s">
        <v>677</v>
      </c>
      <c r="F43" s="51"/>
    </row>
    <row r="44" spans="1:6">
      <c r="A44" s="50"/>
      <c r="B44" s="1653"/>
      <c r="F44" s="51"/>
    </row>
    <row r="45" spans="1:6">
      <c r="A45" s="50"/>
      <c r="B45" t="s">
        <v>1299</v>
      </c>
      <c r="F45" s="51"/>
    </row>
    <row r="46" spans="1:6">
      <c r="A46" s="50"/>
      <c r="C46" t="s">
        <v>678</v>
      </c>
      <c r="F46" s="51"/>
    </row>
    <row r="47" spans="1:6">
      <c r="A47" s="50"/>
      <c r="F47" s="51"/>
    </row>
    <row r="48" spans="1:6">
      <c r="A48" s="50"/>
      <c r="B48" s="85" t="s">
        <v>3719</v>
      </c>
      <c r="F48" s="51"/>
    </row>
    <row r="49" spans="1:6">
      <c r="A49" s="50"/>
      <c r="C49" t="s">
        <v>679</v>
      </c>
      <c r="F49" s="51"/>
    </row>
    <row r="50" spans="1:6">
      <c r="A50" s="50"/>
      <c r="F50" s="51"/>
    </row>
    <row r="51" spans="1:6">
      <c r="A51" s="50"/>
      <c r="B51" t="s">
        <v>664</v>
      </c>
      <c r="F51" s="51"/>
    </row>
    <row r="52" spans="1:6">
      <c r="A52" s="50"/>
      <c r="C52" t="s">
        <v>680</v>
      </c>
      <c r="F52" s="51"/>
    </row>
    <row r="53" spans="1:6">
      <c r="A53" s="50"/>
      <c r="F53" s="51"/>
    </row>
    <row r="54" spans="1:6" ht="15.75">
      <c r="A54" s="196" t="s">
        <v>681</v>
      </c>
      <c r="B54" s="48"/>
      <c r="C54" s="48"/>
      <c r="D54" s="48"/>
      <c r="E54" s="48"/>
      <c r="F54" s="49"/>
    </row>
    <row r="55" spans="1:6">
      <c r="A55" s="50"/>
      <c r="B55" t="s">
        <v>682</v>
      </c>
      <c r="F55" s="51"/>
    </row>
    <row r="56" spans="1:6">
      <c r="A56" s="50"/>
      <c r="C56" t="s">
        <v>683</v>
      </c>
      <c r="F56" s="51"/>
    </row>
    <row r="57" spans="1:6">
      <c r="A57" s="50"/>
      <c r="F57" s="51"/>
    </row>
    <row r="58" spans="1:6">
      <c r="A58" s="50"/>
      <c r="B58" t="s">
        <v>684</v>
      </c>
      <c r="F58" s="51"/>
    </row>
    <row r="59" spans="1:6">
      <c r="A59" s="50"/>
      <c r="C59" t="s">
        <v>685</v>
      </c>
      <c r="F59" s="51"/>
    </row>
    <row r="60" spans="1:6">
      <c r="A60" s="50"/>
      <c r="F60" s="51"/>
    </row>
    <row r="61" spans="1:6">
      <c r="A61" s="50"/>
      <c r="B61" t="s">
        <v>686</v>
      </c>
      <c r="F61" s="51"/>
    </row>
    <row r="62" spans="1:6">
      <c r="A62" s="50"/>
      <c r="C62" t="s">
        <v>687</v>
      </c>
      <c r="F62" s="51"/>
    </row>
    <row r="63" spans="1:6">
      <c r="A63" s="50"/>
      <c r="C63" t="s">
        <v>688</v>
      </c>
      <c r="F63" s="51"/>
    </row>
    <row r="64" spans="1:6" ht="15.75" thickBot="1">
      <c r="A64" s="133"/>
      <c r="B64" s="61"/>
      <c r="C64" s="61"/>
      <c r="D64" s="61"/>
      <c r="E64" s="61"/>
      <c r="F64" s="62"/>
    </row>
    <row r="65" spans="1:8">
      <c r="A65" t="s">
        <v>2844</v>
      </c>
    </row>
    <row r="66" spans="1:8">
      <c r="A66" s="48" t="s">
        <v>689</v>
      </c>
      <c r="B66" s="48"/>
      <c r="C66" s="48"/>
      <c r="D66" s="48"/>
      <c r="E66" s="48"/>
      <c r="F66" s="48"/>
    </row>
    <row r="67" spans="1:8" ht="15.75" thickBot="1">
      <c r="A67" s="1079" t="str">
        <f>'Data Sheet'!$A$51</f>
        <v>Annual Report of Central Hudson Gas &amp; Electric Corp.                                                                                                    Year ended December 31, 2013</v>
      </c>
      <c r="B67" s="143"/>
      <c r="C67" s="143"/>
      <c r="D67" s="143"/>
      <c r="E67" s="191"/>
      <c r="F67" s="48"/>
    </row>
    <row r="68" spans="1:8">
      <c r="A68" s="44"/>
      <c r="B68" s="45"/>
      <c r="C68" s="45"/>
      <c r="D68" s="45"/>
      <c r="E68" s="45"/>
      <c r="F68" s="46"/>
    </row>
    <row r="69" spans="1:8" ht="15.75">
      <c r="A69" s="196" t="s">
        <v>690</v>
      </c>
      <c r="B69" s="48"/>
      <c r="C69" s="214"/>
      <c r="D69" s="214"/>
      <c r="E69" s="214"/>
      <c r="F69" s="49"/>
    </row>
    <row r="70" spans="1:8">
      <c r="A70" s="220"/>
      <c r="B70" s="143"/>
      <c r="C70" s="143"/>
      <c r="D70" s="143"/>
      <c r="E70" s="143"/>
      <c r="F70" s="144"/>
    </row>
    <row r="71" spans="1:8">
      <c r="A71" s="257" t="s">
        <v>2411</v>
      </c>
      <c r="B71" s="222"/>
      <c r="C71" s="245" t="s">
        <v>1299</v>
      </c>
      <c r="D71" s="246" t="s">
        <v>691</v>
      </c>
      <c r="E71" s="245" t="s">
        <v>692</v>
      </c>
      <c r="F71" s="248" t="s">
        <v>2803</v>
      </c>
    </row>
    <row r="72" spans="1:8">
      <c r="A72" s="257" t="s">
        <v>2417</v>
      </c>
      <c r="B72" s="246" t="s">
        <v>2221</v>
      </c>
      <c r="C72" s="245" t="s">
        <v>2512</v>
      </c>
      <c r="D72" s="246" t="s">
        <v>2513</v>
      </c>
      <c r="E72" s="245" t="s">
        <v>644</v>
      </c>
      <c r="F72" s="248" t="s">
        <v>693</v>
      </c>
    </row>
    <row r="73" spans="1:8">
      <c r="A73" s="220"/>
      <c r="B73" s="224"/>
      <c r="C73" s="225"/>
      <c r="D73" s="224"/>
      <c r="E73" s="225"/>
      <c r="F73" s="226"/>
    </row>
    <row r="74" spans="1:8">
      <c r="A74" s="257" t="s">
        <v>2407</v>
      </c>
      <c r="B74" s="222" t="s">
        <v>694</v>
      </c>
      <c r="C74" s="227">
        <v>43759766</v>
      </c>
      <c r="D74" s="228">
        <v>32773934</v>
      </c>
      <c r="E74" s="227">
        <v>10985832</v>
      </c>
      <c r="F74" s="229"/>
    </row>
    <row r="75" spans="1:8">
      <c r="A75" s="50"/>
      <c r="B75" s="222"/>
      <c r="C75" s="174"/>
      <c r="D75" s="222"/>
      <c r="E75" s="174"/>
      <c r="F75" s="223"/>
    </row>
    <row r="76" spans="1:8">
      <c r="A76" s="50"/>
      <c r="B76" s="230" t="s">
        <v>695</v>
      </c>
      <c r="C76" s="231"/>
      <c r="D76" s="1373"/>
      <c r="E76" s="1374"/>
      <c r="F76" s="233"/>
    </row>
    <row r="77" spans="1:8">
      <c r="A77" s="257" t="s">
        <v>649</v>
      </c>
      <c r="B77" s="222" t="s">
        <v>696</v>
      </c>
      <c r="C77" s="231">
        <f>SUM(D77:F77)</f>
        <v>31724156</v>
      </c>
      <c r="D77" s="1373">
        <v>24427600</v>
      </c>
      <c r="E77" s="1374">
        <v>7296556</v>
      </c>
      <c r="F77" s="233"/>
    </row>
    <row r="78" spans="1:8">
      <c r="A78" s="257" t="s">
        <v>689</v>
      </c>
      <c r="B78" s="222" t="s">
        <v>697</v>
      </c>
      <c r="C78" s="234">
        <f>SUM(D78:F78)</f>
        <v>91384</v>
      </c>
      <c r="D78" s="1371">
        <v>70366</v>
      </c>
      <c r="E78" s="1372">
        <v>21018</v>
      </c>
      <c r="F78" s="236"/>
      <c r="H78" s="1366"/>
    </row>
    <row r="79" spans="1:8">
      <c r="A79" s="50"/>
      <c r="B79" s="222"/>
      <c r="C79" s="174"/>
      <c r="D79" s="222"/>
      <c r="E79" s="174"/>
      <c r="F79" s="223"/>
    </row>
    <row r="80" spans="1:8" ht="15.75" thickBot="1">
      <c r="A80" s="257" t="s">
        <v>698</v>
      </c>
      <c r="B80" s="222" t="s">
        <v>662</v>
      </c>
      <c r="C80" s="237">
        <f>C74-SUM(C77:C78)</f>
        <v>11944226</v>
      </c>
      <c r="D80" s="237">
        <f>D74-SUM(D77:D78)</f>
        <v>8275968</v>
      </c>
      <c r="E80" s="237">
        <f>E74-SUM(E77:E78)</f>
        <v>3668258</v>
      </c>
      <c r="F80" s="238">
        <f>F74-SUM(F77:F78)</f>
        <v>0</v>
      </c>
    </row>
    <row r="81" spans="1:6" ht="15.75" thickTop="1">
      <c r="A81" s="50"/>
      <c r="B81" s="222"/>
      <c r="C81" s="174"/>
      <c r="D81" s="222"/>
      <c r="E81" s="174"/>
      <c r="F81" s="223"/>
    </row>
    <row r="82" spans="1:6" ht="15.75" thickBot="1">
      <c r="A82" s="257" t="s">
        <v>699</v>
      </c>
      <c r="B82" s="222" t="s">
        <v>2179</v>
      </c>
      <c r="C82" s="237">
        <f>F102</f>
        <v>488451093.5</v>
      </c>
      <c r="D82" s="239">
        <f>F102*F108</f>
        <v>379927058.17835617</v>
      </c>
      <c r="E82" s="239">
        <f>F102*F110</f>
        <v>108524035.32164383</v>
      </c>
      <c r="F82" s="238">
        <f>F102*F112</f>
        <v>0</v>
      </c>
    </row>
    <row r="83" spans="1:6" ht="15.75" thickTop="1">
      <c r="A83" s="50"/>
      <c r="B83" s="222"/>
      <c r="C83" s="174"/>
      <c r="D83" s="222"/>
      <c r="E83" s="174"/>
      <c r="F83" s="223"/>
    </row>
    <row r="84" spans="1:6" ht="15.75" thickBot="1">
      <c r="A84" s="258" t="s">
        <v>2180</v>
      </c>
      <c r="B84" s="224" t="s">
        <v>666</v>
      </c>
      <c r="C84" s="240">
        <f>IF(ISERR(C80/C82=0)," ",C80/C82)</f>
        <v>2.4453269035418793E-2</v>
      </c>
      <c r="D84" s="240">
        <f>IF(ISERR(D80/D82=0)," ",D80/D82)</f>
        <v>2.1783044460378653E-2</v>
      </c>
      <c r="E84" s="240">
        <f>IF(ISERR(E80/E82=0)," ",E80/E82)</f>
        <v>3.3801341694749985E-2</v>
      </c>
      <c r="F84" s="241" t="str">
        <f>IF(ISERR(F80/F82=0)," ",F80/F82)</f>
        <v xml:space="preserve"> </v>
      </c>
    </row>
    <row r="85" spans="1:6" ht="15.75" thickTop="1">
      <c r="A85" s="50"/>
      <c r="F85" s="51"/>
    </row>
    <row r="86" spans="1:6" ht="15.75">
      <c r="A86" s="196" t="s">
        <v>2181</v>
      </c>
      <c r="B86" s="214"/>
      <c r="C86" s="214"/>
      <c r="D86" s="214"/>
      <c r="E86" s="214"/>
      <c r="F86" s="49"/>
    </row>
    <row r="87" spans="1:6" ht="15.75">
      <c r="A87" s="242"/>
      <c r="B87" s="243"/>
      <c r="C87" s="243"/>
      <c r="D87" s="243"/>
      <c r="E87" s="243"/>
      <c r="F87" s="244"/>
    </row>
    <row r="88" spans="1:6">
      <c r="A88" s="50"/>
      <c r="B88" s="222"/>
      <c r="C88" s="245" t="s">
        <v>2182</v>
      </c>
      <c r="D88" s="246" t="s">
        <v>2183</v>
      </c>
      <c r="E88" s="247"/>
      <c r="F88" s="248" t="s">
        <v>2184</v>
      </c>
    </row>
    <row r="89" spans="1:6">
      <c r="A89" s="220"/>
      <c r="B89" s="224"/>
      <c r="C89" s="249" t="s">
        <v>2185</v>
      </c>
      <c r="D89" s="250" t="s">
        <v>2185</v>
      </c>
      <c r="E89" s="247"/>
      <c r="F89" s="251" t="s">
        <v>2185</v>
      </c>
    </row>
    <row r="90" spans="1:6">
      <c r="A90" s="257" t="s">
        <v>2186</v>
      </c>
      <c r="B90" s="222" t="s">
        <v>669</v>
      </c>
      <c r="C90" s="178">
        <v>84310435</v>
      </c>
      <c r="D90" s="178">
        <v>84310435</v>
      </c>
      <c r="E90" s="252"/>
      <c r="F90" s="158">
        <f>SUM(C90:D90)/2</f>
        <v>84310435</v>
      </c>
    </row>
    <row r="91" spans="1:6">
      <c r="A91" s="50"/>
      <c r="B91" s="222"/>
      <c r="C91" s="174"/>
      <c r="D91" s="174"/>
      <c r="E91" s="253"/>
      <c r="F91" s="51"/>
    </row>
    <row r="92" spans="1:6">
      <c r="A92" s="257" t="s">
        <v>2187</v>
      </c>
      <c r="B92" s="222" t="s">
        <v>671</v>
      </c>
      <c r="C92" s="231">
        <f>63868866+136111522</f>
        <v>199980388</v>
      </c>
      <c r="D92" s="231">
        <f>63840146+176111522</f>
        <v>239951668</v>
      </c>
      <c r="E92" s="254"/>
      <c r="F92" s="189">
        <f>SUM(C92:D92)/2</f>
        <v>219966028</v>
      </c>
    </row>
    <row r="93" spans="1:6">
      <c r="A93" s="50"/>
      <c r="B93" s="222"/>
      <c r="C93" s="231"/>
      <c r="D93" s="231"/>
      <c r="E93" s="254"/>
      <c r="F93" s="189"/>
    </row>
    <row r="94" spans="1:6">
      <c r="A94" s="257" t="s">
        <v>1456</v>
      </c>
      <c r="B94" s="222" t="s">
        <v>2188</v>
      </c>
      <c r="C94" s="231">
        <v>-4798964</v>
      </c>
      <c r="D94" s="231">
        <v>-4632842</v>
      </c>
      <c r="E94" s="254"/>
      <c r="F94" s="189">
        <f>SUM(C94:D94)/2</f>
        <v>-4715903</v>
      </c>
    </row>
    <row r="95" spans="1:6">
      <c r="A95" s="50"/>
      <c r="B95" s="222"/>
      <c r="C95" s="231"/>
      <c r="D95" s="231"/>
      <c r="E95" s="254"/>
      <c r="F95" s="189"/>
    </row>
    <row r="96" spans="1:6">
      <c r="A96" s="257" t="s">
        <v>2189</v>
      </c>
      <c r="B96" s="222" t="s">
        <v>675</v>
      </c>
      <c r="C96" s="234">
        <v>190169127</v>
      </c>
      <c r="D96" s="234">
        <v>187611940</v>
      </c>
      <c r="E96" s="254"/>
      <c r="F96" s="236">
        <f>SUM(C96:D96)/2</f>
        <v>188890533.5</v>
      </c>
    </row>
    <row r="97" spans="1:6">
      <c r="A97" s="50"/>
      <c r="B97" s="222"/>
      <c r="C97" s="231"/>
      <c r="D97" s="231"/>
      <c r="E97" s="254"/>
      <c r="F97" s="233"/>
    </row>
    <row r="98" spans="1:6">
      <c r="A98" s="257" t="s">
        <v>2190</v>
      </c>
      <c r="B98" s="222" t="s">
        <v>2191</v>
      </c>
      <c r="C98" s="231">
        <f>SUM(C90:C96)</f>
        <v>469660986</v>
      </c>
      <c r="D98" s="231">
        <f>SUM(D90:D96)</f>
        <v>507241201</v>
      </c>
      <c r="E98" s="254"/>
      <c r="F98" s="233">
        <f>SUM(F90:F96)</f>
        <v>488451093.5</v>
      </c>
    </row>
    <row r="99" spans="1:6">
      <c r="A99" s="50"/>
      <c r="B99" s="222"/>
      <c r="C99" s="231"/>
      <c r="D99" s="231"/>
      <c r="E99" s="254"/>
      <c r="F99" s="233"/>
    </row>
    <row r="100" spans="1:6">
      <c r="A100" s="257" t="s">
        <v>2192</v>
      </c>
      <c r="B100" s="222" t="s">
        <v>2193</v>
      </c>
      <c r="C100" s="234"/>
      <c r="D100" s="234"/>
      <c r="E100" s="254"/>
      <c r="F100" s="255">
        <f>SUM(C100:D100)/2</f>
        <v>0</v>
      </c>
    </row>
    <row r="101" spans="1:6">
      <c r="A101" s="50"/>
      <c r="B101" s="222"/>
      <c r="C101" s="174"/>
      <c r="D101" s="174"/>
      <c r="E101" s="253"/>
      <c r="F101" s="223"/>
    </row>
    <row r="102" spans="1:6" ht="15.75" thickBot="1">
      <c r="A102" s="258" t="s">
        <v>2194</v>
      </c>
      <c r="B102" s="224" t="s">
        <v>2195</v>
      </c>
      <c r="C102" s="237">
        <f>C98-C100</f>
        <v>469660986</v>
      </c>
      <c r="D102" s="237">
        <f>D98-D100</f>
        <v>507241201</v>
      </c>
      <c r="E102" s="256"/>
      <c r="F102" s="238">
        <f>F98-F100</f>
        <v>488451093.5</v>
      </c>
    </row>
    <row r="103" spans="1:6" ht="15.75" thickTop="1">
      <c r="A103" s="257"/>
      <c r="F103" s="182"/>
    </row>
    <row r="104" spans="1:6" ht="15.75">
      <c r="A104" s="196" t="s">
        <v>2196</v>
      </c>
      <c r="B104" s="48"/>
      <c r="C104" s="214"/>
      <c r="D104" s="214"/>
      <c r="E104" s="214"/>
      <c r="F104" s="49"/>
    </row>
    <row r="105" spans="1:6">
      <c r="A105" s="258"/>
      <c r="B105" s="143"/>
      <c r="C105" s="143"/>
      <c r="D105" s="143"/>
      <c r="E105" s="143"/>
      <c r="F105" s="144"/>
    </row>
    <row r="106" spans="1:6">
      <c r="A106" s="257"/>
      <c r="C106" s="245" t="s">
        <v>2182</v>
      </c>
      <c r="D106" s="246" t="s">
        <v>2183</v>
      </c>
      <c r="E106" s="245" t="s">
        <v>2184</v>
      </c>
      <c r="F106" s="248"/>
    </row>
    <row r="107" spans="1:6">
      <c r="A107" s="258"/>
      <c r="B107" s="143"/>
      <c r="C107" s="249" t="s">
        <v>2185</v>
      </c>
      <c r="D107" s="250" t="s">
        <v>2185</v>
      </c>
      <c r="E107" s="249" t="s">
        <v>2185</v>
      </c>
      <c r="F107" s="251" t="s">
        <v>2197</v>
      </c>
    </row>
    <row r="108" spans="1:6">
      <c r="A108" s="257" t="s">
        <v>2198</v>
      </c>
      <c r="B108" t="s">
        <v>682</v>
      </c>
      <c r="C108" s="178">
        <v>899766039</v>
      </c>
      <c r="D108" s="178">
        <v>936948012</v>
      </c>
      <c r="E108" s="178">
        <f>SUM(C108:D108)/2</f>
        <v>918357025.5</v>
      </c>
      <c r="F108" s="259">
        <f>IF(ISERR(E108/E114=0)," ",E108/E114)</f>
        <v>0.77782005861832748</v>
      </c>
    </row>
    <row r="109" spans="1:6">
      <c r="A109" s="257"/>
      <c r="C109" s="174"/>
      <c r="D109" s="174"/>
      <c r="E109" s="174"/>
      <c r="F109" s="259"/>
    </row>
    <row r="110" spans="1:6">
      <c r="A110" s="257" t="s">
        <v>2199</v>
      </c>
      <c r="B110" t="s">
        <v>684</v>
      </c>
      <c r="C110" s="231">
        <v>250720142</v>
      </c>
      <c r="D110" s="231">
        <v>273926935</v>
      </c>
      <c r="E110" s="231">
        <f>SUM(C110:D110)/2</f>
        <v>262323538.5</v>
      </c>
      <c r="F110" s="259">
        <f>IF(ISERR(E110/E114=0)," ",E110/E114)</f>
        <v>0.22217994138167249</v>
      </c>
    </row>
    <row r="111" spans="1:6">
      <c r="A111" s="257"/>
      <c r="C111" s="231"/>
      <c r="D111" s="231"/>
      <c r="E111" s="231"/>
      <c r="F111" s="233"/>
    </row>
    <row r="112" spans="1:6">
      <c r="A112" s="257" t="s">
        <v>2200</v>
      </c>
      <c r="B112" t="s">
        <v>686</v>
      </c>
      <c r="C112" s="234"/>
      <c r="D112" s="234"/>
      <c r="E112" s="234">
        <f>SUM(C112:D112)/2</f>
        <v>0</v>
      </c>
      <c r="F112" s="1187">
        <f>IF(ISERR(E112/E114=0)," ",E112/E114)</f>
        <v>0</v>
      </c>
    </row>
    <row r="113" spans="1:6">
      <c r="A113" s="257"/>
      <c r="C113" s="174"/>
      <c r="D113" s="174"/>
      <c r="E113" s="174"/>
      <c r="F113" s="259"/>
    </row>
    <row r="114" spans="1:6" ht="15.75" thickBot="1">
      <c r="A114" s="258" t="s">
        <v>2201</v>
      </c>
      <c r="B114" s="143" t="s">
        <v>2202</v>
      </c>
      <c r="C114" s="237">
        <f>SUM(C108:C112)</f>
        <v>1150486181</v>
      </c>
      <c r="D114" s="237">
        <f>SUM(D108:D112)</f>
        <v>1210874947</v>
      </c>
      <c r="E114" s="237">
        <f>SUM(E108:E112)</f>
        <v>1180680564</v>
      </c>
      <c r="F114" s="241">
        <f>SUM(F108:F112)</f>
        <v>1</v>
      </c>
    </row>
    <row r="115" spans="1:6" ht="15.75" thickTop="1">
      <c r="A115" s="50"/>
      <c r="F115" s="51"/>
    </row>
    <row r="116" spans="1:6">
      <c r="A116" s="50"/>
      <c r="B116" t="s">
        <v>2203</v>
      </c>
      <c r="F116" s="51"/>
    </row>
    <row r="117" spans="1:6">
      <c r="A117" s="50"/>
      <c r="B117" t="s">
        <v>2204</v>
      </c>
      <c r="C117" s="260"/>
      <c r="F117" s="51"/>
    </row>
    <row r="118" spans="1:6">
      <c r="A118" s="50"/>
      <c r="F118" s="51"/>
    </row>
    <row r="119" spans="1:6">
      <c r="A119" s="50"/>
      <c r="F119" s="51"/>
    </row>
    <row r="120" spans="1:6">
      <c r="A120" s="50"/>
      <c r="B120" t="s">
        <v>2205</v>
      </c>
      <c r="F120" s="51"/>
    </row>
    <row r="121" spans="1:6">
      <c r="A121" s="50"/>
      <c r="B121" t="s">
        <v>830</v>
      </c>
      <c r="F121" s="51"/>
    </row>
    <row r="122" spans="1:6">
      <c r="A122" s="50"/>
      <c r="B122" t="s">
        <v>831</v>
      </c>
      <c r="F122" s="51"/>
    </row>
    <row r="123" spans="1:6">
      <c r="A123" s="50"/>
      <c r="B123" t="s">
        <v>1609</v>
      </c>
      <c r="F123" s="51"/>
    </row>
    <row r="124" spans="1:6">
      <c r="A124" s="50"/>
      <c r="B124" t="s">
        <v>1610</v>
      </c>
      <c r="F124" s="51"/>
    </row>
    <row r="125" spans="1:6" ht="15.75" thickBot="1">
      <c r="A125" s="133"/>
      <c r="B125" s="61"/>
      <c r="C125" s="61"/>
      <c r="D125" s="61"/>
      <c r="E125" s="61"/>
      <c r="F125" s="62"/>
    </row>
    <row r="126" spans="1:6">
      <c r="A126" s="104" t="s">
        <v>2844</v>
      </c>
    </row>
    <row r="127" spans="1:6">
      <c r="A127" s="48" t="s">
        <v>698</v>
      </c>
      <c r="B127" s="48"/>
      <c r="C127" s="48"/>
      <c r="D127" s="48"/>
      <c r="E127" s="48"/>
      <c r="F127" s="48"/>
    </row>
    <row r="134" spans="2:2" ht="18">
      <c r="B134" s="84"/>
    </row>
    <row r="135" spans="2:2" ht="18">
      <c r="B135" s="84"/>
    </row>
    <row r="136" spans="2:2" ht="18">
      <c r="B136" s="84"/>
    </row>
    <row r="137" spans="2:2" ht="18">
      <c r="B137" s="84"/>
    </row>
    <row r="138" spans="2:2" ht="18">
      <c r="B138" s="84"/>
    </row>
    <row r="139" spans="2:2" ht="18">
      <c r="B139" s="84"/>
    </row>
    <row r="140" spans="2:2" ht="18">
      <c r="B140" s="84"/>
    </row>
    <row r="141" spans="2:2" ht="18">
      <c r="B141" s="84"/>
    </row>
    <row r="142" spans="2:2" ht="18">
      <c r="B142" s="84"/>
    </row>
  </sheetData>
  <customSheetViews>
    <customSheetView guid="{4928BF23-7841-445B-B276-4DDA011E86BA}" scale="75" colorId="22">
      <selection activeCell="B44" sqref="B44"/>
      <rowBreaks count="1" manualBreakCount="1">
        <brk id="66" max="5" man="1"/>
      </rowBreaks>
      <pageMargins left="0.5" right="0.5" top="0.5" bottom="0.5" header="0.5" footer="0.5"/>
      <printOptions horizontalCentered="1" verticalCentered="1"/>
      <pageSetup scale="69" fitToHeight="2" orientation="portrait" r:id="rId1"/>
      <headerFooter alignWithMargins="0"/>
    </customSheetView>
    <customSheetView guid="{10BEBEA5-666D-4E42-8C33-BE2CECB0CEEE}" scale="75" colorId="22">
      <rowBreaks count="50" manualBreakCount="50">
        <brk id="52" max="16383" man="1"/>
        <brk id="53" max="16383" man="1"/>
        <brk id="54" max="16383" man="1"/>
        <brk id="55" max="16383" man="1"/>
        <brk id="56" max="16383" man="1"/>
        <brk id="57" max="16383" man="1"/>
        <brk id="58" max="16383" man="1"/>
        <brk id="59" max="16383" man="1"/>
        <brk id="60" max="16383" man="1"/>
        <brk id="61" max="16383" man="1"/>
        <brk id="62" max="16383" man="1"/>
        <brk id="63" max="16383" man="1"/>
        <brk id="64" max="16383" man="1"/>
        <brk id="65" max="16383" man="1"/>
        <brk id="66" max="5" man="1"/>
        <brk id="67" max="16383" man="1"/>
        <brk id="68" max="16383" man="1"/>
        <brk id="69" max="16383" man="1"/>
        <brk id="70" max="16383" man="1"/>
        <brk id="71" max="16383" man="1"/>
        <brk id="72" max="16383" man="1"/>
        <brk id="73" max="16383" man="1"/>
        <brk id="74" max="16383" man="1"/>
        <brk id="75" max="16383" man="1"/>
        <brk id="76" max="16383" man="1"/>
        <brk id="77" max="16383" man="1"/>
        <brk id="78" max="16383" man="1"/>
        <brk id="79" max="16383" man="1"/>
        <brk id="85" max="16383" man="1"/>
        <brk id="86" max="16383" man="1"/>
        <brk id="87" max="16383" man="1"/>
        <brk id="88" max="16383" man="1"/>
        <brk id="89" max="16383" man="1"/>
        <brk id="90" max="16383" man="1"/>
        <brk id="91" max="16383" man="1"/>
        <brk id="92" max="16383" man="1"/>
        <brk id="93" max="16383" man="1"/>
        <brk id="94" max="16383" man="1"/>
        <brk id="95" max="16383" man="1"/>
        <brk id="96" max="16383" man="1"/>
        <brk id="97" max="16383" man="1"/>
        <brk id="98" max="16383" man="1"/>
        <brk id="99" max="16383" man="1"/>
        <brk id="100" max="16383" man="1"/>
        <brk id="101" max="16383" man="1"/>
        <brk id="103" max="16383" man="1"/>
        <brk id="104" max="16383" man="1"/>
        <brk id="105" max="16383" man="1"/>
        <brk id="106" max="16383" man="1"/>
        <brk id="107" max="16383" man="1"/>
      </rowBreaks>
      <pageMargins left="0.5" right="0.5" top="0.5" bottom="0.5" header="0.5" footer="0.5"/>
      <printOptions horizontalCentered="1" verticalCentered="1"/>
      <pageSetup scale="69" fitToHeight="2" orientation="portrait" r:id="rId2"/>
      <headerFooter alignWithMargins="0"/>
    </customSheetView>
    <customSheetView guid="{7EABFE2B-86ED-418A-B3E7-C3498E6134E5}" scale="75" colorId="22">
      <rowBreaks count="50" manualBreakCount="50">
        <brk id="52" max="16383" man="1"/>
        <brk id="53" max="16383" man="1"/>
        <brk id="54" max="16383" man="1"/>
        <brk id="55" max="16383" man="1"/>
        <brk id="56" max="16383" man="1"/>
        <brk id="57" max="16383" man="1"/>
        <brk id="58" max="16383" man="1"/>
        <brk id="59" max="16383" man="1"/>
        <brk id="60" max="16383" man="1"/>
        <brk id="61" max="16383" man="1"/>
        <brk id="62" max="16383" man="1"/>
        <brk id="63" max="16383" man="1"/>
        <brk id="64" max="16383" man="1"/>
        <brk id="65" max="16383" man="1"/>
        <brk id="66" max="5" man="1"/>
        <brk id="67" max="16383" man="1"/>
        <brk id="68" max="16383" man="1"/>
        <brk id="69" max="16383" man="1"/>
        <brk id="70" max="16383" man="1"/>
        <brk id="71" max="16383" man="1"/>
        <brk id="72" max="16383" man="1"/>
        <brk id="73" max="16383" man="1"/>
        <brk id="74" max="16383" man="1"/>
        <brk id="75" max="16383" man="1"/>
        <brk id="76" max="16383" man="1"/>
        <brk id="77" max="16383" man="1"/>
        <brk id="78" max="16383" man="1"/>
        <brk id="79" max="16383" man="1"/>
        <brk id="85" max="16383" man="1"/>
        <brk id="86" max="16383" man="1"/>
        <brk id="87" max="16383" man="1"/>
        <brk id="88" max="16383" man="1"/>
        <brk id="89" max="16383" man="1"/>
        <brk id="90" max="16383" man="1"/>
        <brk id="91" max="16383" man="1"/>
        <brk id="92" max="16383" man="1"/>
        <brk id="93" max="16383" man="1"/>
        <brk id="94" max="16383" man="1"/>
        <brk id="95" max="16383" man="1"/>
        <brk id="96" max="16383" man="1"/>
        <brk id="97" max="16383" man="1"/>
        <brk id="98" max="16383" man="1"/>
        <brk id="99" max="16383" man="1"/>
        <brk id="100" max="16383" man="1"/>
        <brk id="101" max="16383" man="1"/>
        <brk id="103" max="16383" man="1"/>
        <brk id="104" max="16383" man="1"/>
        <brk id="105" max="16383" man="1"/>
        <brk id="106" max="16383" man="1"/>
        <brk id="107" max="16383" man="1"/>
      </rowBreaks>
      <pageMargins left="0.5" right="0.5" top="0.5" bottom="0.5" header="0.5" footer="0.5"/>
      <printOptions horizontalCentered="1" verticalCentered="1"/>
      <pageSetup scale="69" fitToHeight="2" orientation="portrait" r:id="rId3"/>
      <headerFooter alignWithMargins="0"/>
    </customSheetView>
    <customSheetView guid="{8787D503-0E53-496F-A823-DBDA291CFB74}" scale="75" colorId="22" showPageBreaks="1">
      <rowBreaks count="68" manualBreakCount="68">
        <brk id="18" max="5" man="1"/>
        <brk id="19" max="5" man="1"/>
        <brk id="20" max="5" man="1"/>
        <brk id="21" max="5" man="1"/>
        <brk id="22" max="5" man="1"/>
        <brk id="23" max="5" man="1"/>
        <brk id="24" max="5" man="1"/>
        <brk id="25" max="5" man="1"/>
        <brk id="26" max="5" man="1"/>
        <brk id="27" max="5" man="1"/>
        <brk id="28" max="5" man="1"/>
        <brk id="29" max="5" man="1"/>
        <brk id="30" max="5" man="1"/>
        <brk id="31" max="5" man="1"/>
        <brk id="32" max="5" man="1"/>
        <brk id="33" max="5" man="1"/>
        <brk id="34" max="5" man="1"/>
        <brk id="35" max="5" man="1"/>
        <brk id="49" max="16383" man="1"/>
        <brk id="50" max="16383" man="1"/>
        <brk id="51" max="16383" man="1"/>
        <brk id="52" max="16383" man="1"/>
        <brk id="53" max="16383" man="1"/>
        <brk id="54" max="5" man="1"/>
        <brk id="55" max="5" man="1"/>
        <brk id="56" max="5" man="1"/>
        <brk id="57" max="5" man="1"/>
        <brk id="58" max="5" man="1"/>
        <brk id="59" max="5" man="1"/>
        <brk id="60" max="5" man="1"/>
        <brk id="61" max="5" man="1"/>
        <brk id="62" max="5" man="1"/>
        <brk id="63" max="5" man="1"/>
        <brk id="64" max="5" man="1"/>
        <brk id="65" max="5" man="1"/>
        <brk id="66" max="5" man="1"/>
        <brk id="67" max="5" man="1"/>
        <brk id="68" max="5" man="1"/>
        <brk id="69" max="5" man="1"/>
        <brk id="70" max="5" man="1"/>
        <brk id="71" max="5" man="1"/>
        <brk id="72" max="5" man="1"/>
        <brk id="73" max="5" man="1"/>
        <brk id="74" max="5" man="1"/>
        <brk id="75" max="5" man="1"/>
        <brk id="76" max="5" man="1"/>
        <brk id="77" max="5" man="1"/>
        <brk id="78" max="5" man="1"/>
        <brk id="79" max="5" man="1"/>
        <brk id="87" max="5" man="1"/>
        <brk id="88" max="5" man="1"/>
        <brk id="89" max="5" man="1"/>
        <brk id="90" max="5" man="1"/>
        <brk id="91" max="5" man="1"/>
        <brk id="92" max="5" man="1"/>
        <brk id="93" max="5" man="1"/>
        <brk id="94" max="5" man="1"/>
        <brk id="95" max="5" man="1"/>
        <brk id="96" max="5" man="1"/>
        <brk id="97" max="5" man="1"/>
        <brk id="98" max="5" man="1"/>
        <brk id="99" max="5" man="1"/>
        <brk id="100" max="5" man="1"/>
        <brk id="101" max="5" man="1"/>
        <brk id="104" max="5" man="1"/>
        <brk id="105" max="5" man="1"/>
        <brk id="106" max="5" man="1"/>
        <brk id="107" max="5" man="1"/>
      </rowBreaks>
      <pageMargins left="0.5" right="0.5" top="0.5" bottom="0.5" header="0.5" footer="0.5"/>
      <printOptions horizontalCentered="1" verticalCentered="1"/>
      <pageSetup scale="69" fitToHeight="2" orientation="portrait" r:id="rId4"/>
      <headerFooter alignWithMargins="0"/>
    </customSheetView>
    <customSheetView guid="{22D28A66-17F3-4A9A-B88B-6F61E2AD90F2}" scale="75" colorId="22">
      <rowBreaks count="45" manualBreakCount="45">
        <brk id="54" max="5" man="1"/>
        <brk id="55" max="5" man="1"/>
        <brk id="56" max="5" man="1"/>
        <brk id="57" max="5" man="1"/>
        <brk id="58" max="5" man="1"/>
        <brk id="59" max="5" man="1"/>
        <brk id="60" max="5" man="1"/>
        <brk id="61" max="5" man="1"/>
        <brk id="62" max="5" man="1"/>
        <brk id="63" max="5" man="1"/>
        <brk id="64" max="5" man="1"/>
        <brk id="65" max="5" man="1"/>
        <brk id="66" max="5" man="1"/>
        <brk id="67" max="5" man="1"/>
        <brk id="68" max="5" man="1"/>
        <brk id="69" max="5" man="1"/>
        <brk id="70" max="5" man="1"/>
        <brk id="71" max="5" man="1"/>
        <brk id="72" max="5" man="1"/>
        <brk id="73" max="5" man="1"/>
        <brk id="74" max="5" man="1"/>
        <brk id="75" max="5" man="1"/>
        <brk id="76" max="5" man="1"/>
        <brk id="77" max="5" man="1"/>
        <brk id="78" max="5" man="1"/>
        <brk id="79" max="5" man="1"/>
        <brk id="87" max="5" man="1"/>
        <brk id="88" max="5" man="1"/>
        <brk id="89" max="5" man="1"/>
        <brk id="90" max="5" man="1"/>
        <brk id="91" max="5" man="1"/>
        <brk id="92" max="5" man="1"/>
        <brk id="93" max="5" man="1"/>
        <brk id="94" max="5" man="1"/>
        <brk id="95" max="5" man="1"/>
        <brk id="96" max="5" man="1"/>
        <brk id="97" max="5" man="1"/>
        <brk id="98" max="5" man="1"/>
        <brk id="99" max="5" man="1"/>
        <brk id="100" max="5" man="1"/>
        <brk id="101" max="5" man="1"/>
        <brk id="104" max="5" man="1"/>
        <brk id="105" max="5" man="1"/>
        <brk id="106" max="5" man="1"/>
        <brk id="107" max="5" man="1"/>
      </rowBreaks>
      <pageMargins left="0.5" right="0.5" top="0.5" bottom="0.5" header="0.5" footer="0.5"/>
      <printOptions horizontalCentered="1" verticalCentered="1"/>
      <pageSetup scale="69" fitToHeight="2" orientation="portrait" r:id="rId5"/>
      <headerFooter alignWithMargins="0"/>
    </customSheetView>
    <customSheetView guid="{38FEF62C-E434-43FF-91B6-A4BAF1D28941}" scale="75" colorId="22" showPageBreaks="1" printArea="1">
      <rowBreaks count="45" manualBreakCount="45">
        <brk id="54" max="5" man="1"/>
        <brk id="55" max="5" man="1"/>
        <brk id="56" max="5" man="1"/>
        <brk id="57" max="5" man="1"/>
        <brk id="58" max="5" man="1"/>
        <brk id="59" max="5" man="1"/>
        <brk id="60" max="5" man="1"/>
        <brk id="61" max="5" man="1"/>
        <brk id="62" max="5" man="1"/>
        <brk id="63" max="5" man="1"/>
        <brk id="64" max="5" man="1"/>
        <brk id="65" max="5" man="1"/>
        <brk id="66" max="5" man="1"/>
        <brk id="67" max="5" man="1"/>
        <brk id="68" max="5" man="1"/>
        <brk id="69" max="5" man="1"/>
        <brk id="70" max="5" man="1"/>
        <brk id="71" max="5" man="1"/>
        <brk id="72" max="5" man="1"/>
        <brk id="73" max="5" man="1"/>
        <brk id="74" max="5" man="1"/>
        <brk id="75" max="5" man="1"/>
        <brk id="76" max="5" man="1"/>
        <brk id="77" max="5" man="1"/>
        <brk id="78" max="5" man="1"/>
        <brk id="79" max="5" man="1"/>
        <brk id="87" max="5" man="1"/>
        <brk id="88" max="5" man="1"/>
        <brk id="89" max="5" man="1"/>
        <brk id="90" max="5" man="1"/>
        <brk id="91" max="5" man="1"/>
        <brk id="92" max="5" man="1"/>
        <brk id="93" max="5" man="1"/>
        <brk id="94" max="5" man="1"/>
        <brk id="95" max="5" man="1"/>
        <brk id="96" max="5" man="1"/>
        <brk id="97" max="5" man="1"/>
        <brk id="98" max="5" man="1"/>
        <brk id="99" max="5" man="1"/>
        <brk id="100" max="5" man="1"/>
        <brk id="101" max="5" man="1"/>
        <brk id="104" max="5" man="1"/>
        <brk id="105" max="5" man="1"/>
        <brk id="106" max="5" man="1"/>
        <brk id="107" max="5" man="1"/>
      </rowBreaks>
      <pageMargins left="0.5" right="0.5" top="0.5" bottom="0.5" header="0.5" footer="0.5"/>
      <printOptions horizontalCentered="1" verticalCentered="1"/>
      <pageSetup scale="69" fitToHeight="2" orientation="portrait" r:id="rId6"/>
      <headerFooter alignWithMargins="0"/>
    </customSheetView>
    <customSheetView guid="{3B00EE9E-100B-4E0B-97A5-9938B41F46C6}" scale="75" colorId="22">
      <rowBreaks count="1" manualBreakCount="1">
        <brk id="66" max="5" man="1"/>
      </rowBreaks>
      <pageMargins left="0.5" right="0.5" top="0.5" bottom="0.5" header="0.5" footer="0.5"/>
      <printOptions horizontalCentered="1" verticalCentered="1"/>
      <pageSetup scale="69" fitToHeight="2" orientation="portrait" r:id="rId7"/>
      <headerFooter alignWithMargins="0"/>
    </customSheetView>
    <customSheetView guid="{70140D13-E05C-4A32-B097-7656031EFC54}" scale="75" colorId="22" showPageBreaks="1" printArea="1">
      <rowBreaks count="16" manualBreakCount="16">
        <brk id="15" max="5" man="1"/>
        <brk id="16" max="5" man="1"/>
        <brk id="17" max="5" man="1"/>
        <brk id="18" max="5" man="1"/>
        <brk id="19" max="5" man="1"/>
        <brk id="20" max="5" man="1"/>
        <brk id="21" max="5" man="1"/>
        <brk id="22" max="5" man="1"/>
        <brk id="23" max="5" man="1"/>
        <brk id="24" max="5" man="1"/>
        <brk id="25" max="5" man="1"/>
        <brk id="26" max="5" man="1"/>
        <brk id="27" max="5" man="1"/>
        <brk id="28" max="5" man="1"/>
        <brk id="29" max="5" man="1"/>
        <brk id="66" max="5" man="1"/>
      </rowBreaks>
      <pageMargins left="0.5" right="0.5" top="0.5" bottom="0.5" header="0.5" footer="0.5"/>
      <printOptions horizontalCentered="1" verticalCentered="1"/>
      <pageSetup scale="69" fitToHeight="2" orientation="portrait" r:id="rId8"/>
      <headerFooter alignWithMargins="0"/>
    </customSheetView>
    <customSheetView guid="{3A57D69F-D25D-44C3-9DE0-88B774091642}" scale="75" colorId="22" showPageBreaks="1" printArea="1">
      <rowBreaks count="16" manualBreakCount="16">
        <brk id="15" max="5" man="1"/>
        <brk id="16" max="5" man="1"/>
        <brk id="17" max="5" man="1"/>
        <brk id="18" max="5" man="1"/>
        <brk id="19" max="5" man="1"/>
        <brk id="20" max="5" man="1"/>
        <brk id="21" max="5" man="1"/>
        <brk id="22" max="5" man="1"/>
        <brk id="23" max="5" man="1"/>
        <brk id="24" max="5" man="1"/>
        <brk id="25" max="5" man="1"/>
        <brk id="26" max="5" man="1"/>
        <brk id="27" max="5" man="1"/>
        <brk id="28" max="5" man="1"/>
        <brk id="29" max="5" man="1"/>
        <brk id="66" max="5" man="1"/>
      </rowBreaks>
      <pageMargins left="0.5" right="0.5" top="0.5" bottom="0.5" header="0.5" footer="0.5"/>
      <printOptions horizontalCentered="1" verticalCentered="1"/>
      <pageSetup scale="69" fitToHeight="2" orientation="portrait" r:id="rId9"/>
      <headerFooter alignWithMargins="0"/>
    </customSheetView>
    <customSheetView guid="{CA9A34E5-DE78-429D-AEC4-74C7250B775C}" scale="75" colorId="22" showPageBreaks="1" printArea="1">
      <rowBreaks count="1" manualBreakCount="1">
        <brk id="66" max="5" man="1"/>
      </rowBreaks>
      <pageMargins left="0.5" right="0.5" top="0.5" bottom="0.5" header="0.5" footer="0.5"/>
      <printOptions horizontalCentered="1" verticalCentered="1"/>
      <pageSetup scale="69" fitToHeight="2" orientation="portrait" r:id="rId10"/>
      <headerFooter alignWithMargins="0"/>
    </customSheetView>
    <customSheetView guid="{B4A791FD-BFAC-4ED1-AC79-FF865E98E4E3}" scale="75" colorId="22">
      <rowBreaks count="63" manualBreakCount="63">
        <brk id="18" max="5" man="1"/>
        <brk id="19" max="5" man="1"/>
        <brk id="20" max="5" man="1"/>
        <brk id="21" max="5" man="1"/>
        <brk id="22" max="5" man="1"/>
        <brk id="23" max="5" man="1"/>
        <brk id="24" max="5" man="1"/>
        <brk id="25" max="5" man="1"/>
        <brk id="26" max="5" man="1"/>
        <brk id="27" max="5" man="1"/>
        <brk id="28" max="5" man="1"/>
        <brk id="29" max="5" man="1"/>
        <brk id="30" max="5" man="1"/>
        <brk id="31" max="5" man="1"/>
        <brk id="32" max="5" man="1"/>
        <brk id="33" max="5" man="1"/>
        <brk id="34" max="5" man="1"/>
        <brk id="35" max="5" man="1"/>
        <brk id="54" max="5" man="1"/>
        <brk id="55" max="5" man="1"/>
        <brk id="56" max="5" man="1"/>
        <brk id="57" max="5" man="1"/>
        <brk id="58" max="5" man="1"/>
        <brk id="59" max="5" man="1"/>
        <brk id="60" max="5" man="1"/>
        <brk id="61" max="5" man="1"/>
        <brk id="62" max="5" man="1"/>
        <brk id="63" max="5" man="1"/>
        <brk id="64" max="5" man="1"/>
        <brk id="65" max="5" man="1"/>
        <brk id="66" max="5" man="1"/>
        <brk id="67" max="5" man="1"/>
        <brk id="68" max="5" man="1"/>
        <brk id="69" max="5" man="1"/>
        <brk id="70" max="5" man="1"/>
        <brk id="71" max="5" man="1"/>
        <brk id="72" max="5" man="1"/>
        <brk id="73" max="5" man="1"/>
        <brk id="74" max="5" man="1"/>
        <brk id="75" max="5" man="1"/>
        <brk id="76" max="5" man="1"/>
        <brk id="77" max="5" man="1"/>
        <brk id="78" max="5" man="1"/>
        <brk id="79" max="5" man="1"/>
        <brk id="87" max="5" man="1"/>
        <brk id="88" max="5" man="1"/>
        <brk id="89" max="5" man="1"/>
        <brk id="90" max="5" man="1"/>
        <brk id="91" max="5" man="1"/>
        <brk id="92" max="5" man="1"/>
        <brk id="93" max="5" man="1"/>
        <brk id="94" max="5" man="1"/>
        <brk id="95" max="5" man="1"/>
        <brk id="96" max="5" man="1"/>
        <brk id="97" max="5" man="1"/>
        <brk id="98" max="5" man="1"/>
        <brk id="99" max="5" man="1"/>
        <brk id="100" max="5" man="1"/>
        <brk id="101" max="5" man="1"/>
        <brk id="104" max="5" man="1"/>
        <brk id="105" max="5" man="1"/>
        <brk id="106" max="5" man="1"/>
        <brk id="107" max="5" man="1"/>
      </rowBreaks>
      <pageMargins left="0.5" right="0.5" top="0.5" bottom="0.5" header="0.5" footer="0.5"/>
      <printOptions horizontalCentered="1" verticalCentered="1"/>
      <pageSetup scale="69" fitToHeight="2" orientation="portrait" r:id="rId11"/>
      <headerFooter alignWithMargins="0"/>
    </customSheetView>
    <customSheetView guid="{1DFCFAAB-BEA9-4033-B573-C1428C6D4616}" scale="75" colorId="22">
      <rowBreaks count="45" manualBreakCount="45">
        <brk id="54" max="5" man="1"/>
        <brk id="55" max="5" man="1"/>
        <brk id="56" max="5" man="1"/>
        <brk id="57" max="5" man="1"/>
        <brk id="58" max="5" man="1"/>
        <brk id="59" max="5" man="1"/>
        <brk id="60" max="5" man="1"/>
        <brk id="61" max="5" man="1"/>
        <brk id="62" max="5" man="1"/>
        <brk id="63" max="5" man="1"/>
        <brk id="64" max="5" man="1"/>
        <brk id="65" max="5" man="1"/>
        <brk id="66" max="5" man="1"/>
        <brk id="67" max="5" man="1"/>
        <brk id="68" max="5" man="1"/>
        <brk id="69" max="5" man="1"/>
        <brk id="70" max="5" man="1"/>
        <brk id="71" max="5" man="1"/>
        <brk id="72" max="5" man="1"/>
        <brk id="73" max="5" man="1"/>
        <brk id="74" max="5" man="1"/>
        <brk id="75" max="5" man="1"/>
        <brk id="76" max="5" man="1"/>
        <brk id="77" max="5" man="1"/>
        <brk id="78" max="5" man="1"/>
        <brk id="79" max="5" man="1"/>
        <brk id="87" max="5" man="1"/>
        <brk id="88" max="5" man="1"/>
        <brk id="89" max="5" man="1"/>
        <brk id="90" max="5" man="1"/>
        <brk id="91" max="5" man="1"/>
        <brk id="92" max="5" man="1"/>
        <brk id="93" max="5" man="1"/>
        <brk id="94" max="5" man="1"/>
        <brk id="95" max="5" man="1"/>
        <brk id="96" max="5" man="1"/>
        <brk id="97" max="5" man="1"/>
        <brk id="98" max="5" man="1"/>
        <brk id="99" max="5" man="1"/>
        <brk id="100" max="5" man="1"/>
        <brk id="101" max="5" man="1"/>
        <brk id="104" max="5" man="1"/>
        <brk id="105" max="5" man="1"/>
        <brk id="106" max="5" man="1"/>
        <brk id="107" max="5" man="1"/>
      </rowBreaks>
      <pageMargins left="0.5" right="0.5" top="0.5" bottom="0.5" header="0.5" footer="0.5"/>
      <printOptions horizontalCentered="1" verticalCentered="1"/>
      <pageSetup scale="69" fitToHeight="2" orientation="portrait" r:id="rId12"/>
      <headerFooter alignWithMargins="0"/>
    </customSheetView>
    <customSheetView guid="{24B34512-AD5F-4011-887B-567D11190E35}" scale="75" colorId="22" showPageBreaks="1">
      <rowBreaks count="50" manualBreakCount="50">
        <brk id="52" max="16383" man="1"/>
        <brk id="53" max="16383" man="1"/>
        <brk id="54" max="16383" man="1"/>
        <brk id="55" max="16383" man="1"/>
        <brk id="56" max="16383" man="1"/>
        <brk id="57" max="16383" man="1"/>
        <brk id="58" max="16383" man="1"/>
        <brk id="59" max="16383" man="1"/>
        <brk id="60" max="16383" man="1"/>
        <brk id="61" max="16383" man="1"/>
        <brk id="62" max="16383" man="1"/>
        <brk id="63" max="16383" man="1"/>
        <brk id="64" max="16383" man="1"/>
        <brk id="65" max="16383" man="1"/>
        <brk id="66" max="5" man="1"/>
        <brk id="67" max="16383" man="1"/>
        <brk id="68" max="16383" man="1"/>
        <brk id="69" max="16383" man="1"/>
        <brk id="70" max="16383" man="1"/>
        <brk id="71" max="16383" man="1"/>
        <brk id="72" max="16383" man="1"/>
        <brk id="73" max="16383" man="1"/>
        <brk id="74" max="16383" man="1"/>
        <brk id="75" max="16383" man="1"/>
        <brk id="76" max="16383" man="1"/>
        <brk id="77" max="16383" man="1"/>
        <brk id="78" max="16383" man="1"/>
        <brk id="79" max="16383" man="1"/>
        <brk id="85" max="16383" man="1"/>
        <brk id="86" max="16383" man="1"/>
        <brk id="87" max="16383" man="1"/>
        <brk id="88" max="16383" man="1"/>
        <brk id="89" max="16383" man="1"/>
        <brk id="90" max="16383" man="1"/>
        <brk id="91" max="16383" man="1"/>
        <brk id="92" max="16383" man="1"/>
        <brk id="93" max="16383" man="1"/>
        <brk id="94" max="16383" man="1"/>
        <brk id="95" max="16383" man="1"/>
        <brk id="96" max="16383" man="1"/>
        <brk id="97" max="16383" man="1"/>
        <brk id="98" max="16383" man="1"/>
        <brk id="99" max="16383" man="1"/>
        <brk id="100" max="16383" man="1"/>
        <brk id="101" max="16383" man="1"/>
        <brk id="103" max="16383" man="1"/>
        <brk id="104" max="16383" man="1"/>
        <brk id="105" max="16383" man="1"/>
        <brk id="106" max="16383" man="1"/>
        <brk id="107" max="16383" man="1"/>
      </rowBreaks>
      <pageMargins left="0.5" right="0.5" top="0.5" bottom="0.5" header="0.5" footer="0.5"/>
      <printOptions horizontalCentered="1" verticalCentered="1"/>
      <pageSetup scale="69" fitToHeight="2" orientation="portrait" r:id="rId13"/>
      <headerFooter alignWithMargins="0"/>
    </customSheetView>
  </customSheetViews>
  <printOptions horizontalCentered="1" verticalCentered="1"/>
  <pageMargins left="0.5" right="0.5" top="0.5" bottom="0.5" header="0.5" footer="0.5"/>
  <pageSetup scale="69" fitToHeight="2" orientation="portrait" r:id="rId14"/>
  <headerFooter alignWithMargins="0"/>
  <rowBreaks count="1" manualBreakCount="1">
    <brk id="6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67</vt:i4>
      </vt:variant>
      <vt:variant>
        <vt:lpstr>Named Ranges</vt:lpstr>
      </vt:variant>
      <vt:variant>
        <vt:i4>166</vt:i4>
      </vt:variant>
    </vt:vector>
  </HeadingPairs>
  <TitlesOfParts>
    <vt:vector size="233" baseType="lpstr">
      <vt:lpstr>Data Sheet</vt:lpstr>
      <vt:lpstr>Read Me</vt:lpstr>
      <vt:lpstr>Comments</vt:lpstr>
      <vt:lpstr>Gen Inst</vt:lpstr>
      <vt:lpstr>Table</vt:lpstr>
      <vt:lpstr>Sheet1</vt:lpstr>
      <vt:lpstr>1</vt:lpstr>
      <vt:lpstr>2</vt:lpstr>
      <vt:lpstr>003004</vt:lpstr>
      <vt:lpstr>007008</vt:lpstr>
      <vt:lpstr>9</vt:lpstr>
      <vt:lpstr>10</vt:lpstr>
      <vt:lpstr>11</vt:lpstr>
      <vt:lpstr>12</vt:lpstr>
      <vt:lpstr>13</vt:lpstr>
      <vt:lpstr>14</vt:lpstr>
      <vt:lpstr>15</vt:lpstr>
      <vt:lpstr>01617</vt:lpstr>
      <vt:lpstr>18</vt:lpstr>
      <vt:lpstr>19</vt:lpstr>
      <vt:lpstr>20</vt:lpstr>
      <vt:lpstr>21</vt:lpstr>
      <vt:lpstr>22</vt:lpstr>
      <vt:lpstr>23</vt:lpstr>
      <vt:lpstr>24</vt:lpstr>
      <vt:lpstr>24A</vt:lpstr>
      <vt:lpstr>24B</vt:lpstr>
      <vt:lpstr>24C</vt:lpstr>
      <vt:lpstr>25</vt:lpstr>
      <vt:lpstr>2627</vt:lpstr>
      <vt:lpstr>2829</vt:lpstr>
      <vt:lpstr>30</vt:lpstr>
      <vt:lpstr>31</vt:lpstr>
      <vt:lpstr>32</vt:lpstr>
      <vt:lpstr>33</vt:lpstr>
      <vt:lpstr>4041</vt:lpstr>
      <vt:lpstr>42</vt:lpstr>
      <vt:lpstr>43</vt:lpstr>
      <vt:lpstr>4445</vt:lpstr>
      <vt:lpstr>46</vt:lpstr>
      <vt:lpstr>47</vt:lpstr>
      <vt:lpstr>6062</vt:lpstr>
      <vt:lpstr>63</vt:lpstr>
      <vt:lpstr>64</vt:lpstr>
      <vt:lpstr>6566</vt:lpstr>
      <vt:lpstr>067</vt:lpstr>
      <vt:lpstr>068</vt:lpstr>
      <vt:lpstr>69</vt:lpstr>
      <vt:lpstr>7071</vt:lpstr>
      <vt:lpstr>7277</vt:lpstr>
      <vt:lpstr>7879</vt:lpstr>
      <vt:lpstr>80</vt:lpstr>
      <vt:lpstr>81</vt:lpstr>
      <vt:lpstr>82</vt:lpstr>
      <vt:lpstr>83</vt:lpstr>
      <vt:lpstr>84</vt:lpstr>
      <vt:lpstr>85</vt:lpstr>
      <vt:lpstr>86</vt:lpstr>
      <vt:lpstr>8788</vt:lpstr>
      <vt:lpstr>8990</vt:lpstr>
      <vt:lpstr>9192</vt:lpstr>
      <vt:lpstr>93</vt:lpstr>
      <vt:lpstr>94</vt:lpstr>
      <vt:lpstr>95</vt:lpstr>
      <vt:lpstr>Verify</vt:lpstr>
      <vt:lpstr>Index</vt:lpstr>
      <vt:lpstr>Book</vt:lpstr>
      <vt:lpstr>_PG10</vt:lpstr>
      <vt:lpstr>_PG11</vt:lpstr>
      <vt:lpstr>_PG12</vt:lpstr>
      <vt:lpstr>_PG13</vt:lpstr>
      <vt:lpstr>_PG14</vt:lpstr>
      <vt:lpstr>_PG15</vt:lpstr>
      <vt:lpstr>_PG16</vt:lpstr>
      <vt:lpstr>_PG17</vt:lpstr>
      <vt:lpstr>_PG18</vt:lpstr>
      <vt:lpstr>_PG19</vt:lpstr>
      <vt:lpstr>_PG2</vt:lpstr>
      <vt:lpstr>_PG20</vt:lpstr>
      <vt:lpstr>_PG21</vt:lpstr>
      <vt:lpstr>_PG22</vt:lpstr>
      <vt:lpstr>_PG23</vt:lpstr>
      <vt:lpstr>_PG24</vt:lpstr>
      <vt:lpstr>_PG25</vt:lpstr>
      <vt:lpstr>_PG26</vt:lpstr>
      <vt:lpstr>_PG27</vt:lpstr>
      <vt:lpstr>_PG28</vt:lpstr>
      <vt:lpstr>_PG29</vt:lpstr>
      <vt:lpstr>_PG30</vt:lpstr>
      <vt:lpstr>_PG31</vt:lpstr>
      <vt:lpstr>_PG32</vt:lpstr>
      <vt:lpstr>_PG33</vt:lpstr>
      <vt:lpstr>_PG40</vt:lpstr>
      <vt:lpstr>_PG41</vt:lpstr>
      <vt:lpstr>_PG42</vt:lpstr>
      <vt:lpstr>_PG43</vt:lpstr>
      <vt:lpstr>_PG44</vt:lpstr>
      <vt:lpstr>_PG45</vt:lpstr>
      <vt:lpstr>_PG46</vt:lpstr>
      <vt:lpstr>_PG47</vt:lpstr>
      <vt:lpstr>_PG60</vt:lpstr>
      <vt:lpstr>_PG61</vt:lpstr>
      <vt:lpstr>_PG62</vt:lpstr>
      <vt:lpstr>_PG63</vt:lpstr>
      <vt:lpstr>_PG64</vt:lpstr>
      <vt:lpstr>_PG65</vt:lpstr>
      <vt:lpstr>_PG66</vt:lpstr>
      <vt:lpstr>_PG67</vt:lpstr>
      <vt:lpstr>_PG68</vt:lpstr>
      <vt:lpstr>_PG69</vt:lpstr>
      <vt:lpstr>_PG70</vt:lpstr>
      <vt:lpstr>_PG71</vt:lpstr>
      <vt:lpstr>_PG72</vt:lpstr>
      <vt:lpstr>_PG7277</vt:lpstr>
      <vt:lpstr>_PG73</vt:lpstr>
      <vt:lpstr>_PG74</vt:lpstr>
      <vt:lpstr>_PG75</vt:lpstr>
      <vt:lpstr>_PG76</vt:lpstr>
      <vt:lpstr>_PG77</vt:lpstr>
      <vt:lpstr>_PG78</vt:lpstr>
      <vt:lpstr>_PG79</vt:lpstr>
      <vt:lpstr>_PG80</vt:lpstr>
      <vt:lpstr>_PG81</vt:lpstr>
      <vt:lpstr>_PG82</vt:lpstr>
      <vt:lpstr>_PG83</vt:lpstr>
      <vt:lpstr>_PG84</vt:lpstr>
      <vt:lpstr>_PG85</vt:lpstr>
      <vt:lpstr>_PG86</vt:lpstr>
      <vt:lpstr>_PG87</vt:lpstr>
      <vt:lpstr>_PG88</vt:lpstr>
      <vt:lpstr>_PG89</vt:lpstr>
      <vt:lpstr>_PG9</vt:lpstr>
      <vt:lpstr>_PG90</vt:lpstr>
      <vt:lpstr>_PG91</vt:lpstr>
      <vt:lpstr>_PG92</vt:lpstr>
      <vt:lpstr>_PG93</vt:lpstr>
      <vt:lpstr>_PG94</vt:lpstr>
      <vt:lpstr>BOOK</vt:lpstr>
      <vt:lpstr>GENINSTR</vt:lpstr>
      <vt:lpstr>INDEXPM</vt:lpstr>
      <vt:lpstr>PBPG68</vt:lpstr>
      <vt:lpstr>PG1A</vt:lpstr>
      <vt:lpstr>PG1B</vt:lpstr>
      <vt:lpstr>PG1C</vt:lpstr>
      <vt:lpstr>PG1D</vt:lpstr>
      <vt:lpstr>'24B'!PG24A</vt:lpstr>
      <vt:lpstr>'24C'!PG24A</vt:lpstr>
      <vt:lpstr>PG24A</vt:lpstr>
      <vt:lpstr>PG25A</vt:lpstr>
      <vt:lpstr>PG26A</vt:lpstr>
      <vt:lpstr>PG28A</vt:lpstr>
      <vt:lpstr>PG3_4</vt:lpstr>
      <vt:lpstr>PG47A</vt:lpstr>
      <vt:lpstr>PG7_8</vt:lpstr>
      <vt:lpstr>PG85A</vt:lpstr>
      <vt:lpstr>PMPG1_1F</vt:lpstr>
      <vt:lpstr>PMPG11</vt:lpstr>
      <vt:lpstr>PMPG12</vt:lpstr>
      <vt:lpstr>PMPG13</vt:lpstr>
      <vt:lpstr>PMPG14</vt:lpstr>
      <vt:lpstr>PMPG15</vt:lpstr>
      <vt:lpstr>PMPG16_17</vt:lpstr>
      <vt:lpstr>PMPG18</vt:lpstr>
      <vt:lpstr>PMPG19</vt:lpstr>
      <vt:lpstr>PMPG2</vt:lpstr>
      <vt:lpstr>PMPG20</vt:lpstr>
      <vt:lpstr>PMPG21</vt:lpstr>
      <vt:lpstr>PMPG22</vt:lpstr>
      <vt:lpstr>PMPG23</vt:lpstr>
      <vt:lpstr>'24B'!PMPG24A</vt:lpstr>
      <vt:lpstr>'24C'!PMPG24A</vt:lpstr>
      <vt:lpstr>PMPG24A</vt:lpstr>
      <vt:lpstr>PMPG25</vt:lpstr>
      <vt:lpstr>PMPG26A</vt:lpstr>
      <vt:lpstr>PMPG28A</vt:lpstr>
      <vt:lpstr>PMPG3_4</vt:lpstr>
      <vt:lpstr>PMPG30</vt:lpstr>
      <vt:lpstr>PMPG31</vt:lpstr>
      <vt:lpstr>PMPG32</vt:lpstr>
      <vt:lpstr>PMPG33</vt:lpstr>
      <vt:lpstr>PMPG40</vt:lpstr>
      <vt:lpstr>PMPG41</vt:lpstr>
      <vt:lpstr>PMPG42</vt:lpstr>
      <vt:lpstr>PMPG44</vt:lpstr>
      <vt:lpstr>PMPG45</vt:lpstr>
      <vt:lpstr>PMPG46</vt:lpstr>
      <vt:lpstr>PMPG47A</vt:lpstr>
      <vt:lpstr>PMPG60_62</vt:lpstr>
      <vt:lpstr>PMPG63</vt:lpstr>
      <vt:lpstr>PMPG64</vt:lpstr>
      <vt:lpstr>PMPG65_66</vt:lpstr>
      <vt:lpstr>PMPG67</vt:lpstr>
      <vt:lpstr>PMPG68</vt:lpstr>
      <vt:lpstr>PMPG69</vt:lpstr>
      <vt:lpstr>PMPG7_8</vt:lpstr>
      <vt:lpstr>PMPG72_77</vt:lpstr>
      <vt:lpstr>PMPG78_79</vt:lpstr>
      <vt:lpstr>PMPG80</vt:lpstr>
      <vt:lpstr>PMPG81</vt:lpstr>
      <vt:lpstr>PMPG82</vt:lpstr>
      <vt:lpstr>PMPG83</vt:lpstr>
      <vt:lpstr>PMPG84</vt:lpstr>
      <vt:lpstr>PMPG85A</vt:lpstr>
      <vt:lpstr>PMPG87_88</vt:lpstr>
      <vt:lpstr>PMPG89_90</vt:lpstr>
      <vt:lpstr>PMPG9</vt:lpstr>
      <vt:lpstr>PMPG93</vt:lpstr>
      <vt:lpstr>PMREADME</vt:lpstr>
      <vt:lpstr>PMTABLE</vt:lpstr>
      <vt:lpstr>'067'!Print_Area</vt:lpstr>
      <vt:lpstr>'10'!Print_Area</vt:lpstr>
      <vt:lpstr>'14'!Print_Area</vt:lpstr>
      <vt:lpstr>'2'!Print_Area</vt:lpstr>
      <vt:lpstr>'20'!Print_Area</vt:lpstr>
      <vt:lpstr>'2627'!Print_Area</vt:lpstr>
      <vt:lpstr>'2829'!Print_Area</vt:lpstr>
      <vt:lpstr>'43'!Print_Area</vt:lpstr>
      <vt:lpstr>'46'!Print_Area</vt:lpstr>
      <vt:lpstr>'47'!Print_Area</vt:lpstr>
      <vt:lpstr>'6062'!Print_Area</vt:lpstr>
      <vt:lpstr>'63'!Print_Area</vt:lpstr>
      <vt:lpstr>'7071'!Print_Area</vt:lpstr>
      <vt:lpstr>'84'!Print_Area</vt:lpstr>
      <vt:lpstr>'85'!Print_Area</vt:lpstr>
      <vt:lpstr>'95'!Print_Area</vt:lpstr>
      <vt:lpstr>Book!Print_Area</vt:lpstr>
      <vt:lpstr>Sheet1!Print_Area</vt:lpstr>
      <vt:lpstr>Verify!Print_Area</vt:lpstr>
      <vt:lpstr>PRINTALL</vt:lpstr>
      <vt:lpstr>README</vt:lpstr>
      <vt:lpstr>TABLE</vt:lpstr>
      <vt:lpstr>VERIFY</vt:lpstr>
      <vt:lpstr>VERIFYPM</vt:lpstr>
    </vt:vector>
  </TitlesOfParts>
  <Company>Dept. of Public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New York</dc:creator>
  <cp:lastModifiedBy>x371uw</cp:lastModifiedBy>
  <cp:lastPrinted>2014-04-17T13:46:00Z</cp:lastPrinted>
  <dcterms:created xsi:type="dcterms:W3CDTF">1999-03-26T19:54:48Z</dcterms:created>
  <dcterms:modified xsi:type="dcterms:W3CDTF">2014-04-28T12:53:29Z</dcterms:modified>
</cp:coreProperties>
</file>