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218sa\Documents\Value of D\VDER Phase 2\Value Stack WG Matter 17-01276\"/>
    </mc:Choice>
  </mc:AlternateContent>
  <xr:revisionPtr revIDLastSave="0" documentId="13_ncr:1_{AB7670F8-4F67-4C9F-97CA-D589C3B8B996}" xr6:coauthVersionLast="45" xr6:coauthVersionMax="45" xr10:uidLastSave="{00000000-0000-0000-0000-000000000000}"/>
  <bookViews>
    <workbookView xWindow="-120" yWindow="-120" windowWidth="29040" windowHeight="15840" xr2:uid="{222ACC35-80AE-4BFE-8422-7026621DC7B2}"/>
  </bookViews>
  <sheets>
    <sheet name="SCC - RGGI" sheetId="1" r:id="rId1"/>
    <sheet name="GDP-PI Rate" sheetId="2" r:id="rId2"/>
    <sheet name="WAC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0" i="1" l="1"/>
  <c r="N30" i="1"/>
  <c r="N29" i="1"/>
  <c r="M29" i="1"/>
  <c r="C10" i="3"/>
  <c r="C4" i="2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H8" i="1"/>
  <c r="H7" i="1"/>
  <c r="H6" i="1"/>
  <c r="H5" i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15" i="1"/>
  <c r="G16" i="1" s="1"/>
  <c r="G12" i="1"/>
  <c r="G13" i="1" s="1"/>
  <c r="G9" i="1"/>
  <c r="G10" i="1" s="1"/>
  <c r="G6" i="1"/>
  <c r="G7" i="1" s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8" i="1"/>
  <c r="D8" i="1" s="1"/>
  <c r="M8" i="1" s="1"/>
  <c r="N8" i="1" s="1"/>
  <c r="D9" i="1" l="1"/>
  <c r="M9" i="1" s="1"/>
  <c r="N9" i="1" s="1"/>
  <c r="D11" i="1"/>
  <c r="M11" i="1" s="1"/>
  <c r="N11" i="1" s="1"/>
  <c r="D10" i="1"/>
  <c r="M10" i="1" s="1"/>
  <c r="N10" i="1" s="1"/>
  <c r="D15" i="1" l="1"/>
  <c r="M15" i="1" s="1"/>
  <c r="N15" i="1" s="1"/>
  <c r="D14" i="1"/>
  <c r="M14" i="1" s="1"/>
  <c r="N14" i="1" s="1"/>
  <c r="D12" i="1"/>
  <c r="M12" i="1" s="1"/>
  <c r="N12" i="1" s="1"/>
  <c r="D13" i="1"/>
  <c r="M13" i="1" s="1"/>
  <c r="N13" i="1" s="1"/>
  <c r="D16" i="1" l="1"/>
  <c r="M16" i="1" s="1"/>
  <c r="N16" i="1" s="1"/>
  <c r="D17" i="1" l="1"/>
  <c r="M17" i="1" s="1"/>
  <c r="N17" i="1" s="1"/>
  <c r="D18" i="1" l="1"/>
  <c r="M18" i="1" s="1"/>
  <c r="N18" i="1" s="1"/>
  <c r="D19" i="1" l="1"/>
  <c r="M19" i="1" s="1"/>
  <c r="N19" i="1" s="1"/>
  <c r="D20" i="1" l="1"/>
  <c r="M20" i="1" s="1"/>
  <c r="N20" i="1" s="1"/>
  <c r="D21" i="1" l="1"/>
  <c r="M21" i="1" s="1"/>
  <c r="N21" i="1" s="1"/>
  <c r="D22" i="1" l="1"/>
  <c r="M22" i="1" s="1"/>
  <c r="N22" i="1" s="1"/>
  <c r="D23" i="1" l="1"/>
  <c r="M23" i="1" s="1"/>
  <c r="N23" i="1" s="1"/>
  <c r="D24" i="1" l="1"/>
  <c r="M24" i="1" s="1"/>
  <c r="N24" i="1" s="1"/>
  <c r="D25" i="1" l="1"/>
  <c r="M25" i="1" s="1"/>
  <c r="N25" i="1" s="1"/>
  <c r="D26" i="1" l="1"/>
  <c r="M26" i="1" s="1"/>
  <c r="N26" i="1" s="1"/>
  <c r="D27" i="1" l="1"/>
  <c r="M27" i="1" s="1"/>
  <c r="N27" i="1" s="1"/>
  <c r="D28" i="1" l="1"/>
  <c r="M28" i="1" s="1"/>
  <c r="N28" i="1" s="1"/>
  <c r="N32" i="1" s="1"/>
  <c r="P10" i="1" s="1"/>
  <c r="P11" i="1" l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D29" i="1"/>
  <c r="D30" i="1" l="1"/>
  <c r="D31" i="1" l="1"/>
  <c r="D32" i="1" l="1"/>
  <c r="D33" i="1" l="1"/>
  <c r="D34" i="1" l="1"/>
  <c r="D35" i="1" l="1"/>
  <c r="D36" i="1" l="1"/>
  <c r="D38" i="1" l="1"/>
  <c r="D37" i="1"/>
</calcChain>
</file>

<file path=xl/sharedStrings.xml><?xml version="1.0" encoding="utf-8"?>
<sst xmlns="http://schemas.openxmlformats.org/spreadsheetml/2006/main" count="33" uniqueCount="33">
  <si>
    <t>$2020/metric ton</t>
  </si>
  <si>
    <t>$2020/US Ton</t>
  </si>
  <si>
    <t>GDP-PI</t>
  </si>
  <si>
    <t>$nominal/US ton</t>
  </si>
  <si>
    <t>SCC Feb 2021*</t>
  </si>
  <si>
    <t xml:space="preserve">*Source: </t>
  </si>
  <si>
    <t>and</t>
  </si>
  <si>
    <t>https://www.whitehouse.gov/omb/information-regulatoryaffairs/regulatory-matters/#scghgs.</t>
  </si>
  <si>
    <t>Technical Support Document: Social Cost of Carbon, Methane, and Nitrous Oxide; Interim Estimates under Executive Order 13990 Interagency Working Group on Social Cost of Greenhouse Gases, United States Government.  February 2021.</t>
  </si>
  <si>
    <t>3% discount</t>
  </si>
  <si>
    <t>actuals</t>
  </si>
  <si>
    <t>RGGI, Inc**</t>
  </si>
  <si>
    <t>**Source:</t>
  </si>
  <si>
    <t>https://www.rggi.org/sites/default/files/Uploads/Program-Review/9-25-2017/Draft_IPM_Results_Model_Rule.xlsx</t>
  </si>
  <si>
    <t>(see "Emissions" tab)</t>
  </si>
  <si>
    <t>(years not included in RGGI, Inc. forecasts interpolated from included years)</t>
  </si>
  <si>
    <t>Weighted Average Cost of Capital (WACC) from BCA Handbooks</t>
  </si>
  <si>
    <t>Utility</t>
  </si>
  <si>
    <t>WACC</t>
  </si>
  <si>
    <t>CHGE</t>
  </si>
  <si>
    <t>CE</t>
  </si>
  <si>
    <t>NGRID</t>
  </si>
  <si>
    <t>NYSEG</t>
  </si>
  <si>
    <t>O&amp;R</t>
  </si>
  <si>
    <t>RGE</t>
  </si>
  <si>
    <t>RGGI Forecast**</t>
  </si>
  <si>
    <t>($Nominal/US Ton)</t>
  </si>
  <si>
    <t>per ton</t>
  </si>
  <si>
    <t>per MWH</t>
  </si>
  <si>
    <t>x 0.553</t>
  </si>
  <si>
    <t>SCC - RGGI</t>
  </si>
  <si>
    <t>NPV</t>
  </si>
  <si>
    <t>Constant 20 year payment that yields same 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</si>
</sst>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8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quotePrefix="1"/>
    <xf numFmtId="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7" fontId="0" fillId="0" borderId="0" xfId="0" applyNumberFormat="1"/>
    <xf numFmtId="0" fontId="2" fillId="0" borderId="0" xfId="0" quotePrefix="1" applyFont="1" applyAlignment="1">
      <alignment horizontal="right"/>
    </xf>
    <xf numFmtId="0" fontId="2" fillId="0" borderId="0" xfId="0" quotePrefix="1" applyFont="1"/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1"/>
    <xf numFmtId="0" fontId="0" fillId="0" borderId="0" xfId="0" quotePrefix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8" fontId="4" fillId="0" borderId="0" xfId="0" applyNumberFormat="1" applyFont="1" applyAlignment="1">
      <alignment horizontal="center"/>
    </xf>
    <xf numFmtId="8" fontId="0" fillId="0" borderId="0" xfId="0" applyNumberFormat="1" applyAlignment="1">
      <alignment horizontal="center"/>
    </xf>
    <xf numFmtId="8" fontId="5" fillId="0" borderId="0" xfId="0" applyNumberFormat="1" applyFont="1" applyAlignment="1">
      <alignment horizontal="center"/>
    </xf>
    <xf numFmtId="168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1" xfId="0" applyFont="1" applyBorder="1"/>
    <xf numFmtId="0" fontId="6" fillId="0" borderId="0" xfId="0" applyFont="1" applyAlignment="1">
      <alignment horizontal="center"/>
    </xf>
    <xf numFmtId="7" fontId="2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right"/>
    </xf>
    <xf numFmtId="8" fontId="0" fillId="0" borderId="0" xfId="0" applyNumberFormat="1"/>
    <xf numFmtId="8" fontId="1" fillId="0" borderId="4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right"/>
    </xf>
    <xf numFmtId="7" fontId="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hitehouse.gov/omb/information-regulatoryaffairs/regulatory-matt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6970-509A-4E5A-91C8-5D228FBF0BB8}">
  <dimension ref="A2:Q49"/>
  <sheetViews>
    <sheetView tabSelected="1" workbookViewId="0">
      <selection activeCell="S29" sqref="S29"/>
    </sheetView>
  </sheetViews>
  <sheetFormatPr defaultRowHeight="15" x14ac:dyDescent="0.25"/>
  <cols>
    <col min="2" max="2" width="17.42578125" customWidth="1"/>
    <col min="3" max="3" width="13.5703125" customWidth="1"/>
    <col min="4" max="4" width="17.42578125" customWidth="1"/>
    <col min="13" max="13" width="10.85546875" customWidth="1"/>
    <col min="14" max="14" width="10" customWidth="1"/>
  </cols>
  <sheetData>
    <row r="2" spans="1:16" ht="17.25" customHeight="1" x14ac:dyDescent="0.25">
      <c r="F2" s="29" t="s">
        <v>25</v>
      </c>
      <c r="G2" s="27"/>
    </row>
    <row r="3" spans="1:16" ht="15" customHeight="1" x14ac:dyDescent="0.25">
      <c r="F3" s="30" t="s">
        <v>26</v>
      </c>
      <c r="G3" s="28"/>
    </row>
    <row r="4" spans="1:16" x14ac:dyDescent="0.25">
      <c r="G4" s="14" t="s">
        <v>11</v>
      </c>
      <c r="H4" s="13" t="s">
        <v>10</v>
      </c>
      <c r="I4" s="13"/>
      <c r="J4" s="13"/>
    </row>
    <row r="5" spans="1:16" x14ac:dyDescent="0.25">
      <c r="B5" s="3" t="s">
        <v>4</v>
      </c>
      <c r="F5" s="15">
        <v>2017</v>
      </c>
      <c r="G5" s="16">
        <v>5.51</v>
      </c>
      <c r="H5" s="20">
        <f>(3.8+4.35+2.53+3)/4</f>
        <v>3.4199999999999995</v>
      </c>
      <c r="I5" s="20"/>
      <c r="J5" s="20"/>
      <c r="M5" s="32" t="s">
        <v>30</v>
      </c>
      <c r="N5" s="32"/>
      <c r="O5" s="34"/>
      <c r="P5" s="34"/>
    </row>
    <row r="6" spans="1:16" x14ac:dyDescent="0.25">
      <c r="B6" s="11" t="s">
        <v>9</v>
      </c>
      <c r="F6">
        <v>2018</v>
      </c>
      <c r="G6" s="17">
        <f>(G$8-G$5)/3+G5</f>
        <v>5.8599999999999994</v>
      </c>
      <c r="H6" s="20">
        <f>(5.35+4.5+4.02+3.79)/4</f>
        <v>4.415</v>
      </c>
      <c r="I6" s="20"/>
      <c r="J6" s="20"/>
      <c r="M6" s="31" t="s">
        <v>27</v>
      </c>
      <c r="N6" s="31" t="s">
        <v>28</v>
      </c>
      <c r="O6" s="35"/>
      <c r="P6" s="35"/>
    </row>
    <row r="7" spans="1:16" x14ac:dyDescent="0.25">
      <c r="B7" s="12" t="s">
        <v>0</v>
      </c>
      <c r="C7" s="6" t="s">
        <v>1</v>
      </c>
      <c r="D7" s="6" t="s">
        <v>3</v>
      </c>
      <c r="F7">
        <v>2019</v>
      </c>
      <c r="G7" s="17">
        <f>(G$8-G$5)/3+G6</f>
        <v>6.2099999999999991</v>
      </c>
      <c r="H7" s="20">
        <f>(5.61+5.2+5.62+5.27)/4</f>
        <v>5.4249999999999998</v>
      </c>
      <c r="I7" s="20"/>
      <c r="J7" s="20"/>
      <c r="M7" s="24"/>
      <c r="N7" s="5" t="s">
        <v>29</v>
      </c>
      <c r="O7" s="5"/>
      <c r="P7" s="5"/>
    </row>
    <row r="8" spans="1:16" x14ac:dyDescent="0.25">
      <c r="A8">
        <v>2020</v>
      </c>
      <c r="B8" s="3">
        <v>51.082000000000001</v>
      </c>
      <c r="C8" s="2">
        <f>0.907185*B8</f>
        <v>46.340824170000005</v>
      </c>
      <c r="D8" s="2">
        <f>C8*'GDP-PI Rate'!C3</f>
        <v>46.340824170000005</v>
      </c>
      <c r="F8">
        <v>2020</v>
      </c>
      <c r="G8" s="18">
        <v>6.56</v>
      </c>
      <c r="H8" s="20">
        <f>(7.41+6.82+5.75+5.65)/4</f>
        <v>6.4075000000000006</v>
      </c>
      <c r="I8" s="20"/>
      <c r="J8" s="20"/>
      <c r="M8" s="4">
        <f>D8-G8</f>
        <v>39.780824170000002</v>
      </c>
      <c r="N8" s="4">
        <f>M8*0.553</f>
        <v>21.998795766010002</v>
      </c>
      <c r="O8" s="4"/>
      <c r="P8" s="4"/>
    </row>
    <row r="9" spans="1:16" x14ac:dyDescent="0.25">
      <c r="A9">
        <v>2021</v>
      </c>
      <c r="B9" s="3">
        <v>52.15</v>
      </c>
      <c r="C9" s="2">
        <f>0.907185*B9</f>
        <v>47.309697749999998</v>
      </c>
      <c r="D9" s="2">
        <f>C9*'GDP-PI Rate'!C4</f>
        <v>48.303201402749991</v>
      </c>
      <c r="F9">
        <v>2021</v>
      </c>
      <c r="G9" s="17">
        <f>(G$11-G$8)/3+G8</f>
        <v>6.9766666666666666</v>
      </c>
      <c r="M9" s="4">
        <f>D9-G9</f>
        <v>41.326534736083325</v>
      </c>
      <c r="N9" s="4">
        <f>M9*0.553</f>
        <v>22.853573709054082</v>
      </c>
      <c r="O9" s="4"/>
      <c r="P9" s="4"/>
    </row>
    <row r="10" spans="1:16" x14ac:dyDescent="0.25">
      <c r="A10">
        <v>2022</v>
      </c>
      <c r="B10" s="3">
        <v>53.219000000000001</v>
      </c>
      <c r="C10" s="2">
        <f>0.907185*B10</f>
        <v>48.279478515000001</v>
      </c>
      <c r="D10" s="2">
        <f>C10*'GDP-PI Rate'!C5</f>
        <v>50.279214515091304</v>
      </c>
      <c r="F10">
        <v>2022</v>
      </c>
      <c r="G10" s="17">
        <f>(G$11-G$8)/3+G9</f>
        <v>7.3933333333333335</v>
      </c>
      <c r="L10">
        <v>1</v>
      </c>
      <c r="M10" s="4">
        <f>D10-G10</f>
        <v>42.885881181757973</v>
      </c>
      <c r="N10" s="4">
        <f>M10*0.553</f>
        <v>23.715892293512162</v>
      </c>
      <c r="O10" s="4"/>
      <c r="P10" s="4">
        <f>N32</f>
        <v>31.025397462800854</v>
      </c>
    </row>
    <row r="11" spans="1:16" x14ac:dyDescent="0.25">
      <c r="A11">
        <v>2023</v>
      </c>
      <c r="B11" s="3">
        <v>54.286999999999999</v>
      </c>
      <c r="C11" s="2">
        <f>0.907185*B11</f>
        <v>49.248352095000001</v>
      </c>
      <c r="D11" s="2">
        <f>C11*'GDP-PI Rate'!C6</f>
        <v>52.365271434389165</v>
      </c>
      <c r="F11">
        <v>2023</v>
      </c>
      <c r="G11" s="18">
        <v>7.81</v>
      </c>
      <c r="L11">
        <v>2</v>
      </c>
      <c r="M11" s="4">
        <f>D11-G11</f>
        <v>44.555271434389162</v>
      </c>
      <c r="N11" s="4">
        <f>M11*0.553</f>
        <v>24.639065103217209</v>
      </c>
      <c r="O11" s="4"/>
      <c r="P11" s="4">
        <f t="shared" ref="P11:P29" si="0">P10</f>
        <v>31.025397462800854</v>
      </c>
    </row>
    <row r="12" spans="1:16" x14ac:dyDescent="0.25">
      <c r="A12">
        <v>2024</v>
      </c>
      <c r="B12" s="3">
        <v>55.354999999999997</v>
      </c>
      <c r="C12" s="2">
        <f>0.907185*B12</f>
        <v>50.217225675000002</v>
      </c>
      <c r="D12" s="2">
        <f>C12*'GDP-PI Rate'!C7</f>
        <v>54.516769610696386</v>
      </c>
      <c r="F12">
        <v>2024</v>
      </c>
      <c r="G12" s="17">
        <f>(G$14-G$11)/3+G11</f>
        <v>8.4499999999999993</v>
      </c>
      <c r="L12">
        <v>3</v>
      </c>
      <c r="M12" s="4">
        <f>D12-G12</f>
        <v>46.066769610696383</v>
      </c>
      <c r="N12" s="4">
        <f>M12*0.553</f>
        <v>25.474923594715101</v>
      </c>
      <c r="O12" s="4"/>
      <c r="P12" s="4">
        <f t="shared" si="0"/>
        <v>31.025397462800854</v>
      </c>
    </row>
    <row r="13" spans="1:16" x14ac:dyDescent="0.25">
      <c r="A13">
        <v>2025</v>
      </c>
      <c r="B13" s="3">
        <v>56.423000000000002</v>
      </c>
      <c r="C13" s="2">
        <f>0.907185*B13</f>
        <v>51.186099255000002</v>
      </c>
      <c r="D13" s="2">
        <f>C13*'GDP-PI Rate'!C8</f>
        <v>56.735537625705945</v>
      </c>
      <c r="F13">
        <v>2025</v>
      </c>
      <c r="G13" s="17">
        <f>(G$14-G$11)/3+G12</f>
        <v>9.09</v>
      </c>
      <c r="L13">
        <v>4</v>
      </c>
      <c r="M13" s="4">
        <f>D13-G13</f>
        <v>47.645537625705941</v>
      </c>
      <c r="N13" s="4">
        <f>M13*0.553</f>
        <v>26.347982307015389</v>
      </c>
      <c r="O13" s="4"/>
      <c r="P13" s="4">
        <f t="shared" si="0"/>
        <v>31.025397462800854</v>
      </c>
    </row>
    <row r="14" spans="1:16" x14ac:dyDescent="0.25">
      <c r="A14">
        <v>2026</v>
      </c>
      <c r="B14" s="3">
        <v>57.491</v>
      </c>
      <c r="C14" s="2">
        <f>0.907185*B14</f>
        <v>52.154972835000002</v>
      </c>
      <c r="D14" s="2">
        <f>C14*'GDP-PI Rate'!C9</f>
        <v>59.023452001947589</v>
      </c>
      <c r="F14">
        <v>2026</v>
      </c>
      <c r="G14" s="18">
        <v>9.73</v>
      </c>
      <c r="L14">
        <v>5</v>
      </c>
      <c r="M14" s="4">
        <f>D14-G14</f>
        <v>49.293452001947585</v>
      </c>
      <c r="N14" s="4">
        <f>M14*0.553</f>
        <v>27.259278957077019</v>
      </c>
      <c r="O14" s="4"/>
      <c r="P14" s="4">
        <f t="shared" si="0"/>
        <v>31.025397462800854</v>
      </c>
    </row>
    <row r="15" spans="1:16" x14ac:dyDescent="0.25">
      <c r="A15">
        <v>2027</v>
      </c>
      <c r="B15" s="3">
        <v>58.56</v>
      </c>
      <c r="C15" s="2">
        <f>0.907185*B15</f>
        <v>53.124753600000005</v>
      </c>
      <c r="D15" s="2">
        <f>C15*'GDP-PI Rate'!C10</f>
        <v>61.383486625175514</v>
      </c>
      <c r="F15">
        <v>2027</v>
      </c>
      <c r="G15" s="17">
        <f>(G$17-G$14)/3+G14</f>
        <v>10.346666666666668</v>
      </c>
      <c r="L15">
        <v>6</v>
      </c>
      <c r="M15" s="4">
        <f>D15-G15</f>
        <v>51.036819958508843</v>
      </c>
      <c r="N15" s="4">
        <f>M15*0.553</f>
        <v>28.223361437055392</v>
      </c>
      <c r="O15" s="4"/>
      <c r="P15" s="4">
        <f t="shared" si="0"/>
        <v>31.025397462800854</v>
      </c>
    </row>
    <row r="16" spans="1:16" x14ac:dyDescent="0.25">
      <c r="A16">
        <v>2028</v>
      </c>
      <c r="B16" s="3">
        <v>59.628</v>
      </c>
      <c r="C16" s="2">
        <f>0.907185*B16</f>
        <v>54.093627179999999</v>
      </c>
      <c r="D16" s="2">
        <f>C16*'GDP-PI Rate'!C11</f>
        <v>63.815543132448262</v>
      </c>
      <c r="F16">
        <v>2028</v>
      </c>
      <c r="G16" s="17">
        <f>(G$17-G$14)/3+G15</f>
        <v>10.963333333333335</v>
      </c>
      <c r="L16">
        <v>7</v>
      </c>
      <c r="M16" s="4">
        <f>D16-G16</f>
        <v>52.852209799114931</v>
      </c>
      <c r="N16" s="4">
        <f>M16*0.553</f>
        <v>29.227272018910558</v>
      </c>
      <c r="O16" s="4"/>
      <c r="P16" s="4">
        <f t="shared" si="0"/>
        <v>31.025397462800854</v>
      </c>
    </row>
    <row r="17" spans="1:17" x14ac:dyDescent="0.25">
      <c r="A17">
        <v>2029</v>
      </c>
      <c r="B17" s="3">
        <v>60.695999999999998</v>
      </c>
      <c r="C17" s="2">
        <f>0.907185*B17</f>
        <v>55.062500759999999</v>
      </c>
      <c r="D17" s="2">
        <f>C17*'GDP-PI Rate'!C12</f>
        <v>66.322675895424766</v>
      </c>
      <c r="F17">
        <v>2029</v>
      </c>
      <c r="G17" s="19">
        <v>11.58</v>
      </c>
      <c r="L17">
        <v>8</v>
      </c>
      <c r="M17" s="4">
        <f>D17-G17</f>
        <v>54.742675895424767</v>
      </c>
      <c r="N17" s="4">
        <f>M17*0.553</f>
        <v>30.272699770169901</v>
      </c>
      <c r="O17" s="4"/>
      <c r="P17" s="4">
        <f t="shared" si="0"/>
        <v>31.025397462800854</v>
      </c>
    </row>
    <row r="18" spans="1:17" x14ac:dyDescent="0.25">
      <c r="A18">
        <v>2030</v>
      </c>
      <c r="B18" s="3">
        <v>61.764000000000003</v>
      </c>
      <c r="C18" s="2">
        <f>0.907185*B18</f>
        <v>56.031374340000006</v>
      </c>
      <c r="D18" s="2">
        <f>C18*'GDP-PI Rate'!C13</f>
        <v>68.906965579924886</v>
      </c>
      <c r="F18">
        <v>2030</v>
      </c>
      <c r="G18" s="17">
        <f>(G$17/G$5)^(1/12)*G17</f>
        <v>12.319364527642069</v>
      </c>
      <c r="L18">
        <v>9</v>
      </c>
      <c r="M18" s="4">
        <f>D18-G18</f>
        <v>56.587601052282821</v>
      </c>
      <c r="N18" s="4">
        <f>M18*0.553</f>
        <v>31.292943381912401</v>
      </c>
      <c r="O18" s="4"/>
      <c r="P18" s="4">
        <f t="shared" si="0"/>
        <v>31.025397462800854</v>
      </c>
    </row>
    <row r="19" spans="1:17" x14ac:dyDescent="0.25">
      <c r="A19">
        <v>2031</v>
      </c>
      <c r="B19" s="3">
        <v>62.908000000000001</v>
      </c>
      <c r="C19" s="2">
        <f>0.907185*B19</f>
        <v>57.069193980000001</v>
      </c>
      <c r="D19" s="2">
        <f>C19*'GDP-PI Rate'!C14</f>
        <v>71.657117056969341</v>
      </c>
      <c r="F19">
        <v>2031</v>
      </c>
      <c r="G19" s="17">
        <f>(G$17/G$5)^(1/12)*G18</f>
        <v>13.105936300943496</v>
      </c>
      <c r="L19">
        <v>10</v>
      </c>
      <c r="M19" s="4">
        <f>D19-G19</f>
        <v>58.551180756025843</v>
      </c>
      <c r="N19" s="4">
        <f>M19*0.553</f>
        <v>32.378802958082296</v>
      </c>
      <c r="O19" s="4"/>
      <c r="P19" s="4">
        <f t="shared" si="0"/>
        <v>31.025397462800854</v>
      </c>
    </row>
    <row r="20" spans="1:17" x14ac:dyDescent="0.25">
      <c r="A20">
        <v>2032</v>
      </c>
      <c r="B20" s="3">
        <v>64.052000000000007</v>
      </c>
      <c r="C20" s="2">
        <f>0.907185*B20</f>
        <v>58.107013620000011</v>
      </c>
      <c r="D20" s="2">
        <f>C20*'GDP-PI Rate'!C15</f>
        <v>74.492386924228938</v>
      </c>
      <c r="F20">
        <v>2032</v>
      </c>
      <c r="G20" s="17">
        <f>(G$17/G$5)^(1/12)*G19</f>
        <v>13.942729427234871</v>
      </c>
      <c r="L20">
        <v>11</v>
      </c>
      <c r="M20" s="4">
        <f>D20-G20</f>
        <v>60.549657496994065</v>
      </c>
      <c r="N20" s="4">
        <f>M20*0.553</f>
        <v>33.483960595837722</v>
      </c>
      <c r="O20" s="4"/>
      <c r="P20" s="4">
        <f t="shared" si="0"/>
        <v>31.025397462800854</v>
      </c>
    </row>
    <row r="21" spans="1:17" x14ac:dyDescent="0.25">
      <c r="A21">
        <v>2033</v>
      </c>
      <c r="B21" s="3">
        <v>65.195999999999998</v>
      </c>
      <c r="C21" s="2">
        <f>0.907185*B21</f>
        <v>59.144833259999999</v>
      </c>
      <c r="D21" s="2">
        <f>C21*'GDP-PI Rate'!C16</f>
        <v>77.415137337291284</v>
      </c>
      <c r="F21">
        <v>2033</v>
      </c>
      <c r="G21" s="17">
        <f>(G$17/G$5)^(1/12)*G20</f>
        <v>14.832950459791752</v>
      </c>
      <c r="L21">
        <v>12</v>
      </c>
      <c r="M21" s="4">
        <f>D21-G21</f>
        <v>62.582186877499531</v>
      </c>
      <c r="N21" s="4">
        <f>M21*0.553</f>
        <v>34.607949343257246</v>
      </c>
      <c r="O21" s="4"/>
      <c r="P21" s="4">
        <f t="shared" si="0"/>
        <v>31.025397462800854</v>
      </c>
    </row>
    <row r="22" spans="1:17" x14ac:dyDescent="0.25">
      <c r="A22">
        <v>2034</v>
      </c>
      <c r="B22" s="3">
        <v>66.34</v>
      </c>
      <c r="C22" s="2">
        <f>0.907185*B22</f>
        <v>60.182652900000008</v>
      </c>
      <c r="D22" s="2">
        <f>C22*'GDP-PI Rate'!C17</f>
        <v>80.427792125068677</v>
      </c>
      <c r="F22">
        <v>2034</v>
      </c>
      <c r="G22" s="17">
        <f>(G$17/G$5)^(1/12)*G21</f>
        <v>15.780010685201262</v>
      </c>
      <c r="L22">
        <v>13</v>
      </c>
      <c r="M22" s="4">
        <f>D22-G22</f>
        <v>64.647781439867416</v>
      </c>
      <c r="N22" s="4">
        <f>M22*0.553</f>
        <v>35.750223136246682</v>
      </c>
      <c r="O22" s="4"/>
      <c r="P22" s="4">
        <f t="shared" si="0"/>
        <v>31.025397462800854</v>
      </c>
    </row>
    <row r="23" spans="1:17" x14ac:dyDescent="0.25">
      <c r="A23">
        <v>2035</v>
      </c>
      <c r="B23" s="3">
        <v>67.483999999999995</v>
      </c>
      <c r="C23" s="2">
        <f>0.907185*B23</f>
        <v>61.220472539999996</v>
      </c>
      <c r="D23" s="2">
        <f>C23*'GDP-PI Rate'!C18</f>
        <v>83.532838338366957</v>
      </c>
      <c r="F23">
        <v>2035</v>
      </c>
      <c r="G23" s="17">
        <f>(G$17/G$5)^(1/12)*G22</f>
        <v>16.787539195257448</v>
      </c>
      <c r="L23">
        <v>14</v>
      </c>
      <c r="M23" s="4">
        <f>D23-G23</f>
        <v>66.745299143109506</v>
      </c>
      <c r="N23" s="4">
        <f>M23*0.553</f>
        <v>36.910150426139559</v>
      </c>
      <c r="O23" s="4"/>
      <c r="P23" s="4">
        <f t="shared" si="0"/>
        <v>31.025397462800854</v>
      </c>
    </row>
    <row r="24" spans="1:17" x14ac:dyDescent="0.25">
      <c r="A24">
        <v>2036</v>
      </c>
      <c r="B24" s="3">
        <v>68.628</v>
      </c>
      <c r="C24" s="2">
        <f>0.907185*B24</f>
        <v>62.258292179999998</v>
      </c>
      <c r="D24" s="2">
        <f>C24*'GDP-PI Rate'!C19</f>
        <v>86.732827836296622</v>
      </c>
      <c r="F24">
        <v>2036</v>
      </c>
      <c r="G24" s="17">
        <f>(G$17/G$5)^(1/12)*G23</f>
        <v>17.859396793476293</v>
      </c>
      <c r="L24">
        <v>15</v>
      </c>
      <c r="M24" s="4">
        <f>D24-G24</f>
        <v>68.873431042820329</v>
      </c>
      <c r="N24" s="4">
        <f>M24*0.553</f>
        <v>38.087007366679643</v>
      </c>
      <c r="O24" s="4"/>
      <c r="P24" s="4">
        <f t="shared" si="0"/>
        <v>31.025397462800854</v>
      </c>
    </row>
    <row r="25" spans="1:17" x14ac:dyDescent="0.25">
      <c r="A25">
        <v>2037</v>
      </c>
      <c r="B25" s="3">
        <v>69.772000000000006</v>
      </c>
      <c r="C25" s="2">
        <f>0.907185*B25</f>
        <v>63.296111820000007</v>
      </c>
      <c r="D25" s="2">
        <f>C25*'GDP-PI Rate'!C20</f>
        <v>90.030378911432138</v>
      </c>
      <c r="F25">
        <v>2037</v>
      </c>
      <c r="G25" s="17">
        <f>(G$17/G$5)^(1/12)*G24</f>
        <v>18.999690789519544</v>
      </c>
      <c r="L25">
        <v>16</v>
      </c>
      <c r="M25" s="4">
        <f>D25-G25</f>
        <v>71.03068812191259</v>
      </c>
      <c r="N25" s="4">
        <f>M25*0.553</f>
        <v>39.279970531417668</v>
      </c>
      <c r="O25" s="4"/>
      <c r="P25" s="4">
        <f t="shared" si="0"/>
        <v>31.025397462800854</v>
      </c>
    </row>
    <row r="26" spans="1:17" x14ac:dyDescent="0.25">
      <c r="A26">
        <v>2038</v>
      </c>
      <c r="B26" s="3">
        <v>70.915999999999997</v>
      </c>
      <c r="C26" s="2">
        <f>0.907185*B26</f>
        <v>64.333931460000002</v>
      </c>
      <c r="D26" s="2">
        <f>C26*'GDP-PI Rate'!C21</f>
        <v>93.428177954647495</v>
      </c>
      <c r="F26">
        <v>2038</v>
      </c>
      <c r="G26" s="17">
        <f>(G$17/G$5)^(1/12)*G25</f>
        <v>20.212790738218892</v>
      </c>
      <c r="L26">
        <v>17</v>
      </c>
      <c r="M26" s="4">
        <f>D26-G26</f>
        <v>73.21538721642861</v>
      </c>
      <c r="N26" s="4">
        <f>M26*0.553</f>
        <v>40.488109130685025</v>
      </c>
      <c r="O26" s="4"/>
      <c r="P26" s="4">
        <f t="shared" si="0"/>
        <v>31.025397462800854</v>
      </c>
    </row>
    <row r="27" spans="1:17" x14ac:dyDescent="0.25">
      <c r="A27">
        <v>2039</v>
      </c>
      <c r="B27" s="3">
        <v>72.06</v>
      </c>
      <c r="C27" s="2">
        <f>0.907185*B27</f>
        <v>65.371751099999997</v>
      </c>
      <c r="D27" s="2">
        <f>C27*'GDP-PI Rate'!C22</f>
        <v>96.928981160577962</v>
      </c>
      <c r="F27">
        <v>2039</v>
      </c>
      <c r="G27" s="17">
        <f>(G$17/G$5)^(1/12)*G26</f>
        <v>21.50334518351174</v>
      </c>
      <c r="L27">
        <v>18</v>
      </c>
      <c r="M27" s="4">
        <f>D27-G27</f>
        <v>75.425635977066221</v>
      </c>
      <c r="N27" s="4">
        <f>M27*0.553</f>
        <v>41.71037669531762</v>
      </c>
      <c r="O27" s="4"/>
      <c r="P27" s="4">
        <f t="shared" si="0"/>
        <v>31.025397462800854</v>
      </c>
    </row>
    <row r="28" spans="1:17" x14ac:dyDescent="0.25">
      <c r="A28">
        <v>2040</v>
      </c>
      <c r="B28" s="3">
        <v>73.203999999999994</v>
      </c>
      <c r="C28" s="2">
        <f>0.907185*B28</f>
        <v>66.409570739999992</v>
      </c>
      <c r="D28" s="2">
        <f>C28*'GDP-PI Rate'!C23</f>
        <v>100.53561627467953</v>
      </c>
      <c r="F28">
        <v>2040</v>
      </c>
      <c r="G28" s="17">
        <f>(G$17/G$5)^(1/12)*G27</f>
        <v>22.876299471450558</v>
      </c>
      <c r="L28">
        <v>19</v>
      </c>
      <c r="M28" s="4">
        <f>D28-G28</f>
        <v>77.659316803228961</v>
      </c>
      <c r="N28" s="43">
        <f>M28*0.553</f>
        <v>42.945602192185618</v>
      </c>
      <c r="O28" s="33"/>
      <c r="P28" s="43">
        <f t="shared" si="0"/>
        <v>31.025397462800854</v>
      </c>
    </row>
    <row r="29" spans="1:17" x14ac:dyDescent="0.25">
      <c r="A29">
        <v>2041</v>
      </c>
      <c r="B29" s="3">
        <v>74.349999999999994</v>
      </c>
      <c r="C29" s="2">
        <f>0.907185*B29</f>
        <v>67.449204749999993</v>
      </c>
      <c r="D29" s="2">
        <f>C29*'GDP-PI Rate'!C24</f>
        <v>104.2537887887669</v>
      </c>
      <c r="F29">
        <v>2041</v>
      </c>
      <c r="G29" s="17">
        <f>(G$17/G$5)^(1/12)*G28</f>
        <v>24.336914700544472</v>
      </c>
      <c r="L29">
        <v>20</v>
      </c>
      <c r="M29" s="4">
        <f>D29-G29</f>
        <v>79.916874088222428</v>
      </c>
      <c r="N29" s="33">
        <f>M29*0.553</f>
        <v>44.194031370787009</v>
      </c>
      <c r="P29" s="33">
        <f t="shared" si="0"/>
        <v>31.025397462800854</v>
      </c>
    </row>
    <row r="30" spans="1:17" x14ac:dyDescent="0.25">
      <c r="A30">
        <v>2042</v>
      </c>
      <c r="B30" s="3">
        <v>75.495999999999995</v>
      </c>
      <c r="C30" s="2">
        <f>0.907185*B30</f>
        <v>68.488838759999993</v>
      </c>
      <c r="D30" s="2">
        <f>C30*'GDP-PI Rate'!C25</f>
        <v>108.08378834166884</v>
      </c>
      <c r="F30">
        <v>2042</v>
      </c>
      <c r="G30" s="17">
        <f>(G$17/G$5)^(1/12)*G29</f>
        <v>25.890787882049946</v>
      </c>
      <c r="M30" s="36" t="s">
        <v>31</v>
      </c>
      <c r="N30" s="37">
        <f>NPV(WACC!$C$10,N10:N29)</f>
        <v>333.28891511648771</v>
      </c>
      <c r="P30" s="37">
        <f>NPV(WACC!$C$10,P10:P29)</f>
        <v>333.28891511648789</v>
      </c>
    </row>
    <row r="31" spans="1:17" ht="15.75" thickBot="1" x14ac:dyDescent="0.3">
      <c r="A31">
        <v>2043</v>
      </c>
      <c r="B31" s="3">
        <v>76.641999999999996</v>
      </c>
      <c r="C31" s="2">
        <f>0.907185*B31</f>
        <v>69.528472769999993</v>
      </c>
      <c r="D31" s="2">
        <f>C31*'GDP-PI Rate'!C26</f>
        <v>112.02867195493678</v>
      </c>
      <c r="F31">
        <v>2043</v>
      </c>
      <c r="G31" s="17">
        <f>(G$17/G$5)^(1/12)*G30</f>
        <v>27.543873387463837</v>
      </c>
      <c r="Q31" s="39"/>
    </row>
    <row r="32" spans="1:17" ht="15.75" thickBot="1" x14ac:dyDescent="0.3">
      <c r="A32">
        <v>2044</v>
      </c>
      <c r="B32" s="3">
        <v>77.787999999999997</v>
      </c>
      <c r="C32" s="2">
        <f>0.907185*B32</f>
        <v>70.568106779999994</v>
      </c>
      <c r="D32" s="2">
        <f>C32*'GDP-PI Rate'!C27</f>
        <v>116.09157572930332</v>
      </c>
      <c r="F32">
        <v>2044</v>
      </c>
      <c r="G32" s="17">
        <f>(G$17/G$5)^(1/12)*G31</f>
        <v>29.302505765404696</v>
      </c>
      <c r="I32" s="40"/>
      <c r="J32" s="41"/>
      <c r="K32" s="41"/>
      <c r="L32" s="41"/>
      <c r="M32" s="42" t="s">
        <v>32</v>
      </c>
      <c r="N32" s="38">
        <f>-PMT(WACC!C10,20,N30)</f>
        <v>31.025397462800854</v>
      </c>
      <c r="O32" s="39"/>
      <c r="P32" s="39"/>
    </row>
    <row r="33" spans="1:11" x14ac:dyDescent="0.25">
      <c r="A33">
        <v>2045</v>
      </c>
      <c r="B33" s="3">
        <v>78.933000000000007</v>
      </c>
      <c r="C33" s="2">
        <f>0.907185*B33</f>
        <v>71.606833605000006</v>
      </c>
      <c r="D33" s="2">
        <f>C33*'GDP-PI Rate'!C28</f>
        <v>120.27419306742638</v>
      </c>
      <c r="F33">
        <v>2045</v>
      </c>
      <c r="G33" s="17">
        <f>(G$17/G$5)^(1/12)*G32</f>
        <v>31.173424015315526</v>
      </c>
    </row>
    <row r="34" spans="1:11" x14ac:dyDescent="0.25">
      <c r="A34">
        <v>2046</v>
      </c>
      <c r="B34" s="3">
        <v>80.078999999999994</v>
      </c>
      <c r="C34" s="2">
        <f>0.907185*B34</f>
        <v>72.646467614999992</v>
      </c>
      <c r="D34" s="2">
        <f>C34*'GDP-PI Rate'!C29</f>
        <v>124.58283969804782</v>
      </c>
      <c r="F34">
        <v>2046</v>
      </c>
      <c r="G34" s="17">
        <f>(G$17/G$5)^(1/12)*G33</f>
        <v>33.163797411003749</v>
      </c>
    </row>
    <row r="35" spans="1:11" x14ac:dyDescent="0.25">
      <c r="A35">
        <v>2047</v>
      </c>
      <c r="B35" s="3">
        <v>81.224999999999994</v>
      </c>
      <c r="C35" s="2">
        <f>0.907185*B35</f>
        <v>73.686101624999992</v>
      </c>
      <c r="D35" s="2">
        <f>C35*'GDP-PI Rate'!C30</f>
        <v>129.01940856801266</v>
      </c>
      <c r="F35">
        <v>2047</v>
      </c>
      <c r="G35" s="17">
        <f>(G$17/G$5)^(1/12)*G34</f>
        <v>35.281252972973007</v>
      </c>
    </row>
    <row r="36" spans="1:11" x14ac:dyDescent="0.25">
      <c r="A36">
        <v>2048</v>
      </c>
      <c r="B36" s="3">
        <v>82.370999999999995</v>
      </c>
      <c r="C36" s="2">
        <f>0.907185*B36</f>
        <v>74.725735634999992</v>
      </c>
      <c r="D36" s="2">
        <f>C36*'GDP-PI Rate'!C31</f>
        <v>133.5873722982092</v>
      </c>
      <c r="F36">
        <v>2048</v>
      </c>
      <c r="G36" s="17">
        <f>(G$17/G$5)^(1/12)*G35</f>
        <v>37.533904694819512</v>
      </c>
    </row>
    <row r="37" spans="1:11" x14ac:dyDescent="0.25">
      <c r="A37">
        <v>2049</v>
      </c>
      <c r="B37" s="3">
        <v>83.516000000000005</v>
      </c>
      <c r="C37" s="2">
        <f>0.907185*B37</f>
        <v>75.764462460000004</v>
      </c>
      <c r="D37" s="2">
        <f>C37*'GDP-PI Rate'!C32</f>
        <v>138.28863711183843</v>
      </c>
      <c r="F37">
        <v>2049</v>
      </c>
      <c r="G37" s="17">
        <f>(G$17/G$5)^(1/12)*G36</f>
        <v>39.930384635687183</v>
      </c>
    </row>
    <row r="38" spans="1:11" x14ac:dyDescent="0.25">
      <c r="A38">
        <v>2050</v>
      </c>
      <c r="B38" s="3">
        <v>84.662000000000006</v>
      </c>
      <c r="C38" s="2">
        <f>0.907185*B38</f>
        <v>76.804096470000005</v>
      </c>
      <c r="D38" s="2">
        <f>C38*'GDP-PI Rate'!C33</f>
        <v>143.13013362302883</v>
      </c>
      <c r="F38">
        <v>2050</v>
      </c>
      <c r="G38" s="17">
        <f>(G$17/G$5)^(1/12)*G37</f>
        <v>42.47987599792647</v>
      </c>
    </row>
    <row r="41" spans="1:11" x14ac:dyDescent="0.25">
      <c r="A41" t="s">
        <v>5</v>
      </c>
    </row>
    <row r="42" spans="1:11" ht="74.25" customHeight="1" x14ac:dyDescent="0.25">
      <c r="B42" s="9" t="s">
        <v>8</v>
      </c>
      <c r="C42" s="9"/>
      <c r="D42" s="9"/>
    </row>
    <row r="43" spans="1:11" x14ac:dyDescent="0.25">
      <c r="B43" t="s">
        <v>6</v>
      </c>
    </row>
    <row r="44" spans="1:11" x14ac:dyDescent="0.25">
      <c r="B44" s="10" t="s">
        <v>7</v>
      </c>
    </row>
    <row r="46" spans="1:11" x14ac:dyDescent="0.25">
      <c r="A46" s="1" t="s">
        <v>12</v>
      </c>
    </row>
    <row r="47" spans="1:11" x14ac:dyDescent="0.25">
      <c r="B47" s="7" t="s">
        <v>13</v>
      </c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5">
      <c r="B48" t="s">
        <v>14</v>
      </c>
    </row>
    <row r="49" spans="2:7" x14ac:dyDescent="0.25">
      <c r="B49" s="21" t="s">
        <v>15</v>
      </c>
      <c r="C49" s="21"/>
      <c r="D49" s="21"/>
      <c r="E49" s="21"/>
      <c r="F49" s="8"/>
      <c r="G49" s="8"/>
    </row>
  </sheetData>
  <mergeCells count="4">
    <mergeCell ref="B42:D42"/>
    <mergeCell ref="B47:K47"/>
    <mergeCell ref="B49:G49"/>
    <mergeCell ref="M5:N5"/>
  </mergeCells>
  <hyperlinks>
    <hyperlink ref="B44" r:id="rId1" location="scghgs." xr:uid="{F11B86A2-5E9D-4A82-9F15-72DD20CFEED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770E-EF01-434A-B799-730B686B7F31}">
  <dimension ref="B2:C33"/>
  <sheetViews>
    <sheetView workbookViewId="0">
      <selection activeCell="E36" sqref="E36"/>
    </sheetView>
  </sheetViews>
  <sheetFormatPr defaultRowHeight="15" x14ac:dyDescent="0.25"/>
  <sheetData>
    <row r="2" spans="2:3" x14ac:dyDescent="0.25">
      <c r="C2" s="13" t="s">
        <v>2</v>
      </c>
    </row>
    <row r="3" spans="2:3" x14ac:dyDescent="0.25">
      <c r="B3">
        <v>2020</v>
      </c>
      <c r="C3">
        <v>1</v>
      </c>
    </row>
    <row r="4" spans="2:3" x14ac:dyDescent="0.25">
      <c r="B4">
        <v>2021</v>
      </c>
      <c r="C4">
        <f>1.021*C3</f>
        <v>1.0209999999999999</v>
      </c>
    </row>
    <row r="5" spans="2:3" x14ac:dyDescent="0.25">
      <c r="B5">
        <v>2022</v>
      </c>
      <c r="C5">
        <f>1.02*C4</f>
        <v>1.04142</v>
      </c>
    </row>
    <row r="6" spans="2:3" x14ac:dyDescent="0.25">
      <c r="B6">
        <v>2023</v>
      </c>
      <c r="C6">
        <f>1.021*C5</f>
        <v>1.0632898199999998</v>
      </c>
    </row>
    <row r="7" spans="2:3" x14ac:dyDescent="0.25">
      <c r="B7">
        <v>2024</v>
      </c>
      <c r="C7">
        <f>1.021*C6</f>
        <v>1.0856189062199997</v>
      </c>
    </row>
    <row r="8" spans="2:3" x14ac:dyDescent="0.25">
      <c r="B8">
        <v>2025</v>
      </c>
      <c r="C8">
        <f>1.021*C7</f>
        <v>1.1084169032506195</v>
      </c>
    </row>
    <row r="9" spans="2:3" x14ac:dyDescent="0.25">
      <c r="B9">
        <v>2026</v>
      </c>
      <c r="C9">
        <f>1.021*C8</f>
        <v>1.1316936582188823</v>
      </c>
    </row>
    <row r="10" spans="2:3" x14ac:dyDescent="0.25">
      <c r="B10">
        <v>2027</v>
      </c>
      <c r="C10">
        <f>1.021*C9</f>
        <v>1.1554592250414788</v>
      </c>
    </row>
    <row r="11" spans="2:3" x14ac:dyDescent="0.25">
      <c r="B11">
        <v>2028</v>
      </c>
      <c r="C11">
        <f>1.021*C10</f>
        <v>1.1797238687673497</v>
      </c>
    </row>
    <row r="12" spans="2:3" x14ac:dyDescent="0.25">
      <c r="B12">
        <v>2029</v>
      </c>
      <c r="C12">
        <f>1.021*C11</f>
        <v>1.204498070011464</v>
      </c>
    </row>
    <row r="13" spans="2:3" x14ac:dyDescent="0.25">
      <c r="B13">
        <v>2030</v>
      </c>
      <c r="C13">
        <f>1.021*C12</f>
        <v>1.2297925294817047</v>
      </c>
    </row>
    <row r="14" spans="2:3" x14ac:dyDescent="0.25">
      <c r="B14">
        <v>2031</v>
      </c>
      <c r="C14">
        <f>1.021*C13</f>
        <v>1.2556181726008204</v>
      </c>
    </row>
    <row r="15" spans="2:3" x14ac:dyDescent="0.25">
      <c r="B15">
        <v>2032</v>
      </c>
      <c r="C15">
        <f>1.021*C14</f>
        <v>1.2819861542254376</v>
      </c>
    </row>
    <row r="16" spans="2:3" x14ac:dyDescent="0.25">
      <c r="B16">
        <v>2033</v>
      </c>
      <c r="C16">
        <f>1.021*C15</f>
        <v>1.3089078634641718</v>
      </c>
    </row>
    <row r="17" spans="2:3" x14ac:dyDescent="0.25">
      <c r="B17">
        <v>2034</v>
      </c>
      <c r="C17">
        <f>1.021*C16</f>
        <v>1.3363949285969192</v>
      </c>
    </row>
    <row r="18" spans="2:3" x14ac:dyDescent="0.25">
      <c r="B18">
        <v>2035</v>
      </c>
      <c r="C18">
        <f>1.021*C17</f>
        <v>1.3644592220974543</v>
      </c>
    </row>
    <row r="19" spans="2:3" x14ac:dyDescent="0.25">
      <c r="B19">
        <v>2036</v>
      </c>
      <c r="C19">
        <f>1.021*C18</f>
        <v>1.3931128657615006</v>
      </c>
    </row>
    <row r="20" spans="2:3" x14ac:dyDescent="0.25">
      <c r="B20">
        <v>2037</v>
      </c>
      <c r="C20">
        <f>1.021*C19</f>
        <v>1.4223682359424921</v>
      </c>
    </row>
    <row r="21" spans="2:3" x14ac:dyDescent="0.25">
      <c r="B21">
        <v>2038</v>
      </c>
      <c r="C21">
        <f>1.021*C20</f>
        <v>1.4522379688972842</v>
      </c>
    </row>
    <row r="22" spans="2:3" x14ac:dyDescent="0.25">
      <c r="B22">
        <v>2039</v>
      </c>
      <c r="C22">
        <f>1.021*C21</f>
        <v>1.4827349662441269</v>
      </c>
    </row>
    <row r="23" spans="2:3" x14ac:dyDescent="0.25">
      <c r="B23">
        <v>2040</v>
      </c>
      <c r="C23">
        <f>1.021*C22</f>
        <v>1.5138724005352535</v>
      </c>
    </row>
    <row r="24" spans="2:3" x14ac:dyDescent="0.25">
      <c r="B24">
        <v>2041</v>
      </c>
      <c r="C24">
        <f>1.021*C23</f>
        <v>1.5456637209464936</v>
      </c>
    </row>
    <row r="25" spans="2:3" x14ac:dyDescent="0.25">
      <c r="B25">
        <v>2042</v>
      </c>
      <c r="C25">
        <f>1.021*C24</f>
        <v>1.5781226590863699</v>
      </c>
    </row>
    <row r="26" spans="2:3" x14ac:dyDescent="0.25">
      <c r="B26">
        <v>2043</v>
      </c>
      <c r="C26">
        <f>1.021*C25</f>
        <v>1.6112632349271836</v>
      </c>
    </row>
    <row r="27" spans="2:3" x14ac:dyDescent="0.25">
      <c r="B27">
        <v>2044</v>
      </c>
      <c r="C27">
        <f>1.021*C26</f>
        <v>1.6450997628606543</v>
      </c>
    </row>
    <row r="28" spans="2:3" x14ac:dyDescent="0.25">
      <c r="B28">
        <v>2045</v>
      </c>
      <c r="C28">
        <f>1.021*C27</f>
        <v>1.679646857880728</v>
      </c>
    </row>
    <row r="29" spans="2:3" x14ac:dyDescent="0.25">
      <c r="B29">
        <v>2046</v>
      </c>
      <c r="C29">
        <f>1.021*C28</f>
        <v>1.714919441896223</v>
      </c>
    </row>
    <row r="30" spans="2:3" x14ac:dyDescent="0.25">
      <c r="B30">
        <v>2047</v>
      </c>
      <c r="C30">
        <f>1.021*C29</f>
        <v>1.7509327501760437</v>
      </c>
    </row>
    <row r="31" spans="2:3" x14ac:dyDescent="0.25">
      <c r="B31">
        <v>2048</v>
      </c>
      <c r="C31">
        <f>1.021*C30</f>
        <v>1.7877023379297403</v>
      </c>
    </row>
    <row r="32" spans="2:3" x14ac:dyDescent="0.25">
      <c r="B32">
        <v>2049</v>
      </c>
      <c r="C32">
        <f>1.021*C31</f>
        <v>1.8252440870262647</v>
      </c>
    </row>
    <row r="33" spans="2:3" x14ac:dyDescent="0.25">
      <c r="B33">
        <v>2050</v>
      </c>
      <c r="C33">
        <f>1.021*C32</f>
        <v>1.8635742128538162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495A-2130-4CEC-95A4-83C41D01A9D2}">
  <dimension ref="B2:D10"/>
  <sheetViews>
    <sheetView workbookViewId="0">
      <selection activeCell="G14" sqref="G14"/>
    </sheetView>
  </sheetViews>
  <sheetFormatPr defaultRowHeight="15" x14ac:dyDescent="0.25"/>
  <sheetData>
    <row r="2" spans="2:4" ht="51" customHeight="1" x14ac:dyDescent="0.25">
      <c r="B2" s="22" t="s">
        <v>16</v>
      </c>
      <c r="C2" s="23"/>
      <c r="D2" s="23"/>
    </row>
    <row r="3" spans="2:4" x14ac:dyDescent="0.25">
      <c r="B3" s="24" t="s">
        <v>17</v>
      </c>
      <c r="C3" s="13" t="s">
        <v>18</v>
      </c>
    </row>
    <row r="4" spans="2:4" x14ac:dyDescent="0.25">
      <c r="B4" t="s">
        <v>19</v>
      </c>
      <c r="C4">
        <v>6.6199999999999995E-2</v>
      </c>
    </row>
    <row r="5" spans="2:4" x14ac:dyDescent="0.25">
      <c r="B5" t="s">
        <v>20</v>
      </c>
      <c r="C5" s="25">
        <v>6.6100000000000006E-2</v>
      </c>
    </row>
    <row r="6" spans="2:4" x14ac:dyDescent="0.25">
      <c r="B6" t="s">
        <v>21</v>
      </c>
      <c r="C6" s="25">
        <v>6.4500000000000002E-2</v>
      </c>
    </row>
    <row r="7" spans="2:4" x14ac:dyDescent="0.25">
      <c r="B7" t="s">
        <v>22</v>
      </c>
      <c r="C7" s="25">
        <v>6.8099999999999994E-2</v>
      </c>
    </row>
    <row r="8" spans="2:4" x14ac:dyDescent="0.25">
      <c r="B8" t="s">
        <v>23</v>
      </c>
      <c r="C8" s="25">
        <v>6.9599999999999995E-2</v>
      </c>
    </row>
    <row r="9" spans="2:4" x14ac:dyDescent="0.25">
      <c r="B9" t="s">
        <v>24</v>
      </c>
      <c r="C9" s="26">
        <v>7.4800000000000005E-2</v>
      </c>
    </row>
    <row r="10" spans="2:4" x14ac:dyDescent="0.25">
      <c r="C10" s="25">
        <f>AVERAGE(C4:C9)</f>
        <v>6.8216666666666662E-2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SCC - RGGI</vt:lpstr>
      <vt:lpstr>GDP-PI Rate</vt:lpstr>
      <vt:lpstr>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Warren (DPS)</dc:creator>
  <cp:lastModifiedBy>Myers, Warren (DPS)</cp:lastModifiedBy>
  <dcterms:created xsi:type="dcterms:W3CDTF">2021-04-02T14:45:58Z</dcterms:created>
  <dcterms:modified xsi:type="dcterms:W3CDTF">2021-04-05T15:35:44Z</dcterms:modified>
</cp:coreProperties>
</file>